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n\Desktop\"/>
    </mc:Choice>
  </mc:AlternateContent>
  <xr:revisionPtr revIDLastSave="0" documentId="13_ncr:1_{EE9891F9-438E-4FDB-8D15-A6F0D74BC475}" xr6:coauthVersionLast="47" xr6:coauthVersionMax="47" xr10:uidLastSave="{00000000-0000-0000-0000-000000000000}"/>
  <bookViews>
    <workbookView xWindow="-110" yWindow="-110" windowWidth="19420" windowHeight="10300" firstSheet="4" activeTab="7" xr2:uid="{439EFE59-F084-4669-B02D-B6CC41543471}"/>
  </bookViews>
  <sheets>
    <sheet name="Startup" sheetId="1" r:id="rId1"/>
    <sheet name="Income Year 1" sheetId="2" r:id="rId2"/>
    <sheet name="Income Year 2" sheetId="3" r:id="rId3"/>
    <sheet name="Income Year 3" sheetId="4" r:id="rId4"/>
    <sheet name="Cash Flow Year 1" sheetId="5" r:id="rId5"/>
    <sheet name="Cash Flow Year 2" sheetId="6" r:id="rId6"/>
    <sheet name="Cash Flow Year 3" sheetId="7" r:id="rId7"/>
    <sheet name="Balance Sheet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8" l="1"/>
  <c r="D23" i="8"/>
  <c r="E23" i="8"/>
  <c r="C21" i="8"/>
  <c r="D21" i="8"/>
  <c r="E21" i="8"/>
  <c r="D18" i="8"/>
  <c r="E18" i="8"/>
  <c r="C18" i="8"/>
  <c r="C14" i="8"/>
  <c r="D14" i="8"/>
  <c r="E14" i="8"/>
  <c r="C7" i="8"/>
  <c r="D7" i="8"/>
  <c r="E7" i="8"/>
  <c r="C6" i="8"/>
  <c r="D6" i="8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C14" i="6"/>
  <c r="D14" i="6"/>
  <c r="E14" i="6"/>
  <c r="F14" i="6"/>
  <c r="G14" i="6"/>
  <c r="H14" i="6"/>
  <c r="I14" i="6"/>
  <c r="J14" i="6"/>
  <c r="K14" i="6"/>
  <c r="L14" i="6"/>
  <c r="M14" i="6"/>
  <c r="N14" i="6"/>
  <c r="B14" i="6"/>
  <c r="C13" i="7"/>
  <c r="D13" i="7"/>
  <c r="E13" i="7"/>
  <c r="F13" i="7"/>
  <c r="G13" i="7"/>
  <c r="H13" i="7"/>
  <c r="I13" i="7"/>
  <c r="J13" i="7"/>
  <c r="K13" i="7"/>
  <c r="L13" i="7"/>
  <c r="M13" i="7"/>
  <c r="N13" i="7"/>
  <c r="B13" i="7"/>
  <c r="C13" i="6"/>
  <c r="D13" i="6"/>
  <c r="E13" i="6"/>
  <c r="F13" i="6"/>
  <c r="G13" i="6"/>
  <c r="H13" i="6"/>
  <c r="I13" i="6"/>
  <c r="J13" i="6"/>
  <c r="K13" i="6"/>
  <c r="L13" i="6"/>
  <c r="M13" i="6"/>
  <c r="N13" i="6"/>
  <c r="B13" i="6"/>
  <c r="M21" i="7" l="1"/>
  <c r="M22" i="7" s="1"/>
  <c r="L21" i="7"/>
  <c r="L22" i="7" s="1"/>
  <c r="K21" i="7"/>
  <c r="K22" i="7" s="1"/>
  <c r="J21" i="7"/>
  <c r="J22" i="7" s="1"/>
  <c r="I21" i="7"/>
  <c r="I22" i="7" s="1"/>
  <c r="H21" i="7"/>
  <c r="H22" i="7" s="1"/>
  <c r="G21" i="7"/>
  <c r="G22" i="7" s="1"/>
  <c r="F21" i="7"/>
  <c r="F22" i="7" s="1"/>
  <c r="E21" i="7"/>
  <c r="E22" i="7" s="1"/>
  <c r="D21" i="7"/>
  <c r="D22" i="7" s="1"/>
  <c r="C21" i="7"/>
  <c r="C22" i="7" s="1"/>
  <c r="B21" i="7"/>
  <c r="B22" i="7" s="1"/>
  <c r="N20" i="7"/>
  <c r="N19" i="7"/>
  <c r="N18" i="7"/>
  <c r="N17" i="7"/>
  <c r="N16" i="7"/>
  <c r="N15" i="7"/>
  <c r="L10" i="7"/>
  <c r="D10" i="7"/>
  <c r="L9" i="7"/>
  <c r="L11" i="7" s="1"/>
  <c r="L23" i="7" s="1"/>
  <c r="M8" i="7"/>
  <c r="M10" i="7" s="1"/>
  <c r="L8" i="7"/>
  <c r="K8" i="7"/>
  <c r="K10" i="7" s="1"/>
  <c r="J8" i="7"/>
  <c r="J9" i="7" s="1"/>
  <c r="I8" i="7"/>
  <c r="I9" i="7" s="1"/>
  <c r="H8" i="7"/>
  <c r="H9" i="7" s="1"/>
  <c r="G8" i="7"/>
  <c r="G10" i="7" s="1"/>
  <c r="F8" i="7"/>
  <c r="F9" i="7" s="1"/>
  <c r="E8" i="7"/>
  <c r="E10" i="7" s="1"/>
  <c r="D8" i="7"/>
  <c r="D9" i="7" s="1"/>
  <c r="D11" i="7" s="1"/>
  <c r="D23" i="7" s="1"/>
  <c r="C8" i="7"/>
  <c r="C9" i="7" s="1"/>
  <c r="B8" i="7"/>
  <c r="B9" i="7" s="1"/>
  <c r="N6" i="7"/>
  <c r="N5" i="7"/>
  <c r="N4" i="7"/>
  <c r="M21" i="6"/>
  <c r="M22" i="6" s="1"/>
  <c r="L21" i="6"/>
  <c r="L22" i="6" s="1"/>
  <c r="K21" i="6"/>
  <c r="K22" i="6" s="1"/>
  <c r="J21" i="6"/>
  <c r="J22" i="6" s="1"/>
  <c r="I21" i="6"/>
  <c r="I22" i="6" s="1"/>
  <c r="H21" i="6"/>
  <c r="H22" i="6" s="1"/>
  <c r="G21" i="6"/>
  <c r="G22" i="6" s="1"/>
  <c r="F21" i="6"/>
  <c r="F22" i="6" s="1"/>
  <c r="E21" i="6"/>
  <c r="E22" i="6" s="1"/>
  <c r="D21" i="6"/>
  <c r="D22" i="6" s="1"/>
  <c r="C21" i="6"/>
  <c r="C22" i="6" s="1"/>
  <c r="B21" i="6"/>
  <c r="B22" i="6" s="1"/>
  <c r="N20" i="6"/>
  <c r="N19" i="6"/>
  <c r="N18" i="6"/>
  <c r="N17" i="6"/>
  <c r="N16" i="6"/>
  <c r="N15" i="6"/>
  <c r="K9" i="6"/>
  <c r="M8" i="6"/>
  <c r="M10" i="6" s="1"/>
  <c r="L8" i="6"/>
  <c r="L10" i="6" s="1"/>
  <c r="K8" i="6"/>
  <c r="K10" i="6" s="1"/>
  <c r="J8" i="6"/>
  <c r="J9" i="6" s="1"/>
  <c r="I8" i="6"/>
  <c r="I10" i="6" s="1"/>
  <c r="H8" i="6"/>
  <c r="H9" i="6" s="1"/>
  <c r="G8" i="6"/>
  <c r="G9" i="6" s="1"/>
  <c r="F8" i="6"/>
  <c r="F9" i="6" s="1"/>
  <c r="E8" i="6"/>
  <c r="E10" i="6" s="1"/>
  <c r="D8" i="6"/>
  <c r="D10" i="6" s="1"/>
  <c r="C8" i="6"/>
  <c r="C10" i="6" s="1"/>
  <c r="B8" i="6"/>
  <c r="B9" i="6" s="1"/>
  <c r="N6" i="6"/>
  <c r="N5" i="6"/>
  <c r="N4" i="6"/>
  <c r="C21" i="5"/>
  <c r="C22" i="5" s="1"/>
  <c r="B21" i="5"/>
  <c r="B22" i="5" s="1"/>
  <c r="N20" i="5"/>
  <c r="N19" i="5"/>
  <c r="N18" i="5"/>
  <c r="N17" i="5"/>
  <c r="N16" i="5"/>
  <c r="N15" i="5"/>
  <c r="B8" i="5"/>
  <c r="B9" i="5" s="1"/>
  <c r="C8" i="5"/>
  <c r="C13" i="5" s="1"/>
  <c r="C14" i="5" s="1"/>
  <c r="D8" i="5"/>
  <c r="D13" i="5" s="1"/>
  <c r="E8" i="5"/>
  <c r="E13" i="5" s="1"/>
  <c r="F8" i="5"/>
  <c r="F13" i="5" s="1"/>
  <c r="G8" i="5"/>
  <c r="H8" i="5"/>
  <c r="H13" i="5" s="1"/>
  <c r="I8" i="5"/>
  <c r="I13" i="5" s="1"/>
  <c r="J8" i="5"/>
  <c r="J13" i="5" s="1"/>
  <c r="K8" i="5"/>
  <c r="K10" i="5" s="1"/>
  <c r="L8" i="5"/>
  <c r="L10" i="5" s="1"/>
  <c r="M8" i="5"/>
  <c r="M10" i="5" s="1"/>
  <c r="J14" i="5" l="1"/>
  <c r="J21" i="5" s="1"/>
  <c r="J22" i="5" s="1"/>
  <c r="I14" i="5"/>
  <c r="I21" i="5" s="1"/>
  <c r="I22" i="5" s="1"/>
  <c r="H14" i="5"/>
  <c r="H21" i="5" s="1"/>
  <c r="H22" i="5" s="1"/>
  <c r="F14" i="5"/>
  <c r="F21" i="5" s="1"/>
  <c r="F22" i="5" s="1"/>
  <c r="E14" i="5"/>
  <c r="E21" i="5" s="1"/>
  <c r="E22" i="5" s="1"/>
  <c r="D14" i="5"/>
  <c r="D21" i="5" s="1"/>
  <c r="D22" i="5" s="1"/>
  <c r="L9" i="5"/>
  <c r="L11" i="5" s="1"/>
  <c r="L23" i="5" s="1"/>
  <c r="E9" i="5"/>
  <c r="M13" i="5"/>
  <c r="M9" i="5"/>
  <c r="M11" i="5" s="1"/>
  <c r="M23" i="5" s="1"/>
  <c r="D9" i="5"/>
  <c r="L13" i="5"/>
  <c r="K13" i="5"/>
  <c r="N8" i="5"/>
  <c r="N13" i="5" s="1"/>
  <c r="K9" i="5"/>
  <c r="K11" i="5" s="1"/>
  <c r="K23" i="5" s="1"/>
  <c r="J10" i="5"/>
  <c r="J9" i="5"/>
  <c r="I10" i="5"/>
  <c r="I9" i="5"/>
  <c r="I11" i="5" s="1"/>
  <c r="I23" i="5" s="1"/>
  <c r="H10" i="5"/>
  <c r="B13" i="5"/>
  <c r="B14" i="5" s="1"/>
  <c r="C9" i="5"/>
  <c r="B10" i="5"/>
  <c r="B11" i="5" s="1"/>
  <c r="B23" i="5" s="1"/>
  <c r="B24" i="5" s="1"/>
  <c r="H9" i="5"/>
  <c r="F10" i="5"/>
  <c r="G9" i="5"/>
  <c r="D10" i="5"/>
  <c r="G13" i="5"/>
  <c r="G10" i="5"/>
  <c r="E10" i="5"/>
  <c r="N9" i="5"/>
  <c r="F9" i="5"/>
  <c r="C10" i="5"/>
  <c r="L24" i="7"/>
  <c r="N21" i="7"/>
  <c r="N22" i="7" s="1"/>
  <c r="K9" i="7"/>
  <c r="K11" i="7" s="1"/>
  <c r="K23" i="7" s="1"/>
  <c r="K24" i="7" s="1"/>
  <c r="G9" i="7"/>
  <c r="G11" i="7" s="1"/>
  <c r="G23" i="7" s="1"/>
  <c r="G24" i="7" s="1"/>
  <c r="F10" i="7"/>
  <c r="F11" i="7" s="1"/>
  <c r="F23" i="7" s="1"/>
  <c r="F24" i="7" s="1"/>
  <c r="C10" i="7"/>
  <c r="C11" i="7" s="1"/>
  <c r="C23" i="7" s="1"/>
  <c r="C24" i="7" s="1"/>
  <c r="M9" i="6"/>
  <c r="L9" i="6"/>
  <c r="F10" i="6"/>
  <c r="G10" i="6"/>
  <c r="G11" i="6" s="1"/>
  <c r="G23" i="6" s="1"/>
  <c r="G24" i="6" s="1"/>
  <c r="F11" i="6"/>
  <c r="F23" i="6" s="1"/>
  <c r="F24" i="6" s="1"/>
  <c r="E9" i="6"/>
  <c r="D9" i="6"/>
  <c r="C9" i="6"/>
  <c r="C11" i="6" s="1"/>
  <c r="C23" i="6" s="1"/>
  <c r="C24" i="6" s="1"/>
  <c r="N21" i="6"/>
  <c r="N22" i="6" s="1"/>
  <c r="D24" i="7"/>
  <c r="E9" i="7"/>
  <c r="E11" i="7" s="1"/>
  <c r="E23" i="7" s="1"/>
  <c r="E24" i="7" s="1"/>
  <c r="M9" i="7"/>
  <c r="M11" i="7" s="1"/>
  <c r="M23" i="7" s="1"/>
  <c r="M24" i="7" s="1"/>
  <c r="H10" i="7"/>
  <c r="H11" i="7" s="1"/>
  <c r="H23" i="7" s="1"/>
  <c r="H24" i="7" s="1"/>
  <c r="I10" i="7"/>
  <c r="I11" i="7" s="1"/>
  <c r="I23" i="7" s="1"/>
  <c r="I24" i="7" s="1"/>
  <c r="B10" i="7"/>
  <c r="B11" i="7" s="1"/>
  <c r="B23" i="7" s="1"/>
  <c r="B24" i="7" s="1"/>
  <c r="J10" i="7"/>
  <c r="J11" i="7" s="1"/>
  <c r="J23" i="7" s="1"/>
  <c r="J24" i="7" s="1"/>
  <c r="N8" i="7"/>
  <c r="K11" i="6"/>
  <c r="K23" i="6" s="1"/>
  <c r="K24" i="6" s="1"/>
  <c r="L11" i="6"/>
  <c r="L23" i="6" s="1"/>
  <c r="L24" i="6" s="1"/>
  <c r="M11" i="6"/>
  <c r="M23" i="6" s="1"/>
  <c r="M24" i="6" s="1"/>
  <c r="D11" i="6"/>
  <c r="D23" i="6" s="1"/>
  <c r="D24" i="6" s="1"/>
  <c r="E11" i="6"/>
  <c r="E23" i="6" s="1"/>
  <c r="E24" i="6" s="1"/>
  <c r="H10" i="6"/>
  <c r="H11" i="6" s="1"/>
  <c r="H23" i="6" s="1"/>
  <c r="H24" i="6" s="1"/>
  <c r="B10" i="6"/>
  <c r="B11" i="6" s="1"/>
  <c r="B23" i="6" s="1"/>
  <c r="B24" i="6" s="1"/>
  <c r="N8" i="6"/>
  <c r="I9" i="6"/>
  <c r="I11" i="6" s="1"/>
  <c r="I23" i="6" s="1"/>
  <c r="I24" i="6" s="1"/>
  <c r="J10" i="6"/>
  <c r="J11" i="6" s="1"/>
  <c r="J23" i="6" s="1"/>
  <c r="J24" i="6" s="1"/>
  <c r="E11" i="5" l="1"/>
  <c r="E23" i="5" s="1"/>
  <c r="E24" i="5" s="1"/>
  <c r="J11" i="5"/>
  <c r="J23" i="5" s="1"/>
  <c r="G11" i="5"/>
  <c r="G23" i="5" s="1"/>
  <c r="J24" i="5"/>
  <c r="M14" i="5"/>
  <c r="M21" i="5" s="1"/>
  <c r="M22" i="5" s="1"/>
  <c r="M24" i="5" s="1"/>
  <c r="N14" i="5"/>
  <c r="N21" i="5" s="1"/>
  <c r="N22" i="5" s="1"/>
  <c r="G14" i="5"/>
  <c r="G21" i="5" s="1"/>
  <c r="G22" i="5" s="1"/>
  <c r="G24" i="5" s="1"/>
  <c r="K14" i="5"/>
  <c r="K21" i="5" s="1"/>
  <c r="K22" i="5" s="1"/>
  <c r="K24" i="5" s="1"/>
  <c r="I24" i="5"/>
  <c r="L14" i="5"/>
  <c r="L21" i="5" s="1"/>
  <c r="L22" i="5" s="1"/>
  <c r="L24" i="5" s="1"/>
  <c r="C11" i="5"/>
  <c r="C23" i="5" s="1"/>
  <c r="C24" i="5" s="1"/>
  <c r="D11" i="5"/>
  <c r="D23" i="5" s="1"/>
  <c r="D24" i="5" s="1"/>
  <c r="H11" i="5"/>
  <c r="H23" i="5" s="1"/>
  <c r="H24" i="5" s="1"/>
  <c r="N10" i="5"/>
  <c r="F11" i="5"/>
  <c r="F23" i="5" s="1"/>
  <c r="F24" i="5" s="1"/>
  <c r="N10" i="7"/>
  <c r="N9" i="7"/>
  <c r="N9" i="6"/>
  <c r="N10" i="6"/>
  <c r="N11" i="5" l="1"/>
  <c r="N23" i="5" s="1"/>
  <c r="N24" i="5" s="1"/>
  <c r="C10" i="8" s="1"/>
  <c r="N11" i="7"/>
  <c r="N23" i="7" s="1"/>
  <c r="N24" i="7" s="1"/>
  <c r="E6" i="8" s="1"/>
  <c r="E10" i="8" s="1"/>
  <c r="N11" i="6"/>
  <c r="N23" i="6" s="1"/>
  <c r="N24" i="6" s="1"/>
  <c r="D10" i="8" s="1"/>
  <c r="N6" i="5" l="1"/>
  <c r="N5" i="5"/>
  <c r="N4" i="5"/>
  <c r="N3" i="4"/>
  <c r="N4" i="4"/>
  <c r="N5" i="4"/>
  <c r="N7" i="4"/>
  <c r="N9" i="4"/>
  <c r="N10" i="4"/>
  <c r="N11" i="4"/>
  <c r="N12" i="4"/>
  <c r="N13" i="4"/>
  <c r="N14" i="4"/>
  <c r="N15" i="4"/>
  <c r="N16" i="4"/>
  <c r="N17" i="4"/>
  <c r="N18" i="4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C40" i="4" l="1"/>
  <c r="B40" i="4"/>
  <c r="B29" i="4"/>
  <c r="B36" i="4"/>
  <c r="G18" i="2"/>
  <c r="H18" i="2"/>
  <c r="I18" i="2"/>
  <c r="N40" i="3"/>
  <c r="B40" i="3"/>
  <c r="B36" i="3"/>
  <c r="B29" i="3"/>
  <c r="C29" i="3"/>
  <c r="N38" i="4"/>
  <c r="N39" i="4"/>
  <c r="G40" i="4"/>
  <c r="G6" i="4" s="1"/>
  <c r="H40" i="4"/>
  <c r="H6" i="4" s="1"/>
  <c r="K40" i="4"/>
  <c r="K6" i="4" s="1"/>
  <c r="C40" i="3"/>
  <c r="D40" i="3"/>
  <c r="E40" i="3"/>
  <c r="F40" i="3"/>
  <c r="G40" i="3"/>
  <c r="H40" i="3"/>
  <c r="I40" i="3"/>
  <c r="J40" i="3"/>
  <c r="J6" i="3" s="1"/>
  <c r="K40" i="3"/>
  <c r="L40" i="3"/>
  <c r="M40" i="3"/>
  <c r="G6" i="3"/>
  <c r="D29" i="3"/>
  <c r="E29" i="3"/>
  <c r="F29" i="3"/>
  <c r="M40" i="4"/>
  <c r="M6" i="4" s="1"/>
  <c r="L40" i="4"/>
  <c r="L6" i="4" s="1"/>
  <c r="J40" i="4"/>
  <c r="J6" i="4" s="1"/>
  <c r="I40" i="4"/>
  <c r="I6" i="4" s="1"/>
  <c r="F40" i="4"/>
  <c r="F6" i="4" s="1"/>
  <c r="E40" i="4"/>
  <c r="E6" i="4" s="1"/>
  <c r="D40" i="4"/>
  <c r="D6" i="4" s="1"/>
  <c r="M36" i="4"/>
  <c r="M4" i="4" s="1"/>
  <c r="L36" i="4"/>
  <c r="L4" i="4" s="1"/>
  <c r="K36" i="4"/>
  <c r="J36" i="4"/>
  <c r="J4" i="4" s="1"/>
  <c r="J8" i="4" s="1"/>
  <c r="I36" i="4"/>
  <c r="I4" i="4" s="1"/>
  <c r="H36" i="4"/>
  <c r="H4" i="4" s="1"/>
  <c r="G36" i="4"/>
  <c r="G4" i="4" s="1"/>
  <c r="F36" i="4"/>
  <c r="F4" i="4" s="1"/>
  <c r="E36" i="4"/>
  <c r="E4" i="4" s="1"/>
  <c r="D36" i="4"/>
  <c r="D4" i="4" s="1"/>
  <c r="C36" i="4"/>
  <c r="N31" i="4"/>
  <c r="M29" i="4"/>
  <c r="L29" i="4"/>
  <c r="K29" i="4"/>
  <c r="J29" i="4"/>
  <c r="I29" i="4"/>
  <c r="H29" i="4"/>
  <c r="G29" i="4"/>
  <c r="F29" i="4"/>
  <c r="E29" i="4"/>
  <c r="D29" i="4"/>
  <c r="C29" i="4"/>
  <c r="N28" i="4"/>
  <c r="N27" i="4"/>
  <c r="M18" i="4"/>
  <c r="L18" i="4"/>
  <c r="K18" i="4"/>
  <c r="J18" i="4"/>
  <c r="I18" i="4"/>
  <c r="H18" i="4"/>
  <c r="G18" i="4"/>
  <c r="F18" i="4"/>
  <c r="E18" i="4"/>
  <c r="D18" i="4"/>
  <c r="C18" i="4"/>
  <c r="B18" i="4"/>
  <c r="C8" i="4"/>
  <c r="B8" i="4"/>
  <c r="M5" i="4"/>
  <c r="L5" i="4"/>
  <c r="K5" i="4"/>
  <c r="J5" i="4"/>
  <c r="I5" i="4"/>
  <c r="H5" i="4"/>
  <c r="G5" i="4"/>
  <c r="F5" i="4"/>
  <c r="E5" i="4"/>
  <c r="D5" i="4"/>
  <c r="K4" i="4"/>
  <c r="N39" i="3"/>
  <c r="N38" i="3"/>
  <c r="M36" i="3"/>
  <c r="M4" i="3" s="1"/>
  <c r="L36" i="3"/>
  <c r="L4" i="3" s="1"/>
  <c r="K36" i="3"/>
  <c r="K4" i="3" s="1"/>
  <c r="J36" i="3"/>
  <c r="I36" i="3"/>
  <c r="I4" i="3" s="1"/>
  <c r="H36" i="3"/>
  <c r="H4" i="3" s="1"/>
  <c r="G36" i="3"/>
  <c r="G4" i="3" s="1"/>
  <c r="F36" i="3"/>
  <c r="F4" i="3" s="1"/>
  <c r="E36" i="3"/>
  <c r="E4" i="3" s="1"/>
  <c r="D36" i="3"/>
  <c r="D4" i="3" s="1"/>
  <c r="C36" i="3"/>
  <c r="N35" i="3"/>
  <c r="N34" i="3"/>
  <c r="N33" i="3"/>
  <c r="N32" i="3"/>
  <c r="N31" i="3"/>
  <c r="M29" i="3"/>
  <c r="M5" i="3" s="1"/>
  <c r="L29" i="3"/>
  <c r="K29" i="3"/>
  <c r="K5" i="3" s="1"/>
  <c r="J29" i="3"/>
  <c r="J5" i="3" s="1"/>
  <c r="I29" i="3"/>
  <c r="I5" i="3" s="1"/>
  <c r="H29" i="3"/>
  <c r="G29" i="3"/>
  <c r="N28" i="3"/>
  <c r="N27" i="3"/>
  <c r="M18" i="3"/>
  <c r="L18" i="3"/>
  <c r="N18" i="3" s="1"/>
  <c r="K18" i="3"/>
  <c r="J18" i="3"/>
  <c r="I18" i="3"/>
  <c r="H18" i="3"/>
  <c r="G18" i="3"/>
  <c r="F18" i="3"/>
  <c r="E18" i="3"/>
  <c r="D18" i="3"/>
  <c r="C18" i="3"/>
  <c r="B18" i="3"/>
  <c r="C8" i="3"/>
  <c r="B8" i="3"/>
  <c r="L5" i="3"/>
  <c r="H5" i="3"/>
  <c r="G5" i="3"/>
  <c r="F5" i="3"/>
  <c r="E5" i="3"/>
  <c r="D5" i="3"/>
  <c r="J4" i="3"/>
  <c r="B18" i="2"/>
  <c r="C18" i="2"/>
  <c r="D18" i="2"/>
  <c r="E18" i="2"/>
  <c r="F18" i="2"/>
  <c r="J18" i="2"/>
  <c r="K18" i="2"/>
  <c r="L18" i="2"/>
  <c r="M18" i="2"/>
  <c r="D40" i="2"/>
  <c r="D6" i="2" s="1"/>
  <c r="E40" i="2"/>
  <c r="E6" i="2" s="1"/>
  <c r="F40" i="2"/>
  <c r="F6" i="2" s="1"/>
  <c r="G40" i="2"/>
  <c r="G6" i="2" s="1"/>
  <c r="H40" i="2"/>
  <c r="H6" i="2" s="1"/>
  <c r="I40" i="2"/>
  <c r="I6" i="2" s="1"/>
  <c r="J40" i="2"/>
  <c r="J6" i="2" s="1"/>
  <c r="K40" i="2"/>
  <c r="K6" i="2" s="1"/>
  <c r="L40" i="2"/>
  <c r="L6" i="2" s="1"/>
  <c r="M40" i="2"/>
  <c r="M6" i="2" s="1"/>
  <c r="F4" i="2"/>
  <c r="B36" i="2"/>
  <c r="C36" i="2"/>
  <c r="D36" i="2"/>
  <c r="D4" i="2" s="1"/>
  <c r="E36" i="2"/>
  <c r="E4" i="2" s="1"/>
  <c r="F36" i="2"/>
  <c r="G36" i="2"/>
  <c r="G4" i="2" s="1"/>
  <c r="H36" i="2"/>
  <c r="H4" i="2" s="1"/>
  <c r="I36" i="2"/>
  <c r="I4" i="2" s="1"/>
  <c r="J36" i="2"/>
  <c r="J4" i="2" s="1"/>
  <c r="K36" i="2"/>
  <c r="K4" i="2" s="1"/>
  <c r="L36" i="2"/>
  <c r="L4" i="2" s="1"/>
  <c r="M36" i="2"/>
  <c r="M4" i="2" s="1"/>
  <c r="H5" i="2"/>
  <c r="G5" i="2"/>
  <c r="F5" i="2"/>
  <c r="E5" i="2"/>
  <c r="D5" i="2"/>
  <c r="B29" i="2"/>
  <c r="C29" i="2"/>
  <c r="D29" i="2"/>
  <c r="E29" i="2"/>
  <c r="F29" i="2"/>
  <c r="G29" i="2"/>
  <c r="H29" i="2"/>
  <c r="I29" i="2"/>
  <c r="I5" i="2" s="1"/>
  <c r="J29" i="2"/>
  <c r="J5" i="2" s="1"/>
  <c r="K29" i="2"/>
  <c r="K5" i="2" s="1"/>
  <c r="L29" i="2"/>
  <c r="L5" i="2" s="1"/>
  <c r="M29" i="2"/>
  <c r="M5" i="2" s="1"/>
  <c r="C8" i="2"/>
  <c r="B8" i="2"/>
  <c r="N6" i="4" l="1"/>
  <c r="J19" i="4"/>
  <c r="C19" i="4"/>
  <c r="B19" i="4"/>
  <c r="B20" i="4" s="1"/>
  <c r="B21" i="4" s="1"/>
  <c r="C20" i="4"/>
  <c r="C21" i="4" s="1"/>
  <c r="N40" i="4"/>
  <c r="N33" i="4"/>
  <c r="N32" i="4"/>
  <c r="C19" i="2"/>
  <c r="B19" i="2"/>
  <c r="M8" i="4"/>
  <c r="M19" i="4" s="1"/>
  <c r="M20" i="4" s="1"/>
  <c r="M21" i="4" s="1"/>
  <c r="E8" i="4"/>
  <c r="E19" i="4" s="1"/>
  <c r="E20" i="4" s="1"/>
  <c r="E21" i="4" s="1"/>
  <c r="K8" i="4"/>
  <c r="K19" i="4" s="1"/>
  <c r="K20" i="4" s="1"/>
  <c r="K21" i="4" s="1"/>
  <c r="F8" i="4"/>
  <c r="C19" i="3"/>
  <c r="C20" i="3" s="1"/>
  <c r="C21" i="3" s="1"/>
  <c r="B19" i="3"/>
  <c r="B20" i="3" s="1"/>
  <c r="N29" i="4"/>
  <c r="L8" i="4"/>
  <c r="L19" i="4" s="1"/>
  <c r="L20" i="4" s="1"/>
  <c r="L21" i="4" s="1"/>
  <c r="I8" i="4"/>
  <c r="I19" i="4" s="1"/>
  <c r="I20" i="4" s="1"/>
  <c r="I21" i="4" s="1"/>
  <c r="N36" i="3"/>
  <c r="F8" i="3"/>
  <c r="F19" i="3" s="1"/>
  <c r="F20" i="3" s="1"/>
  <c r="F21" i="3" s="1"/>
  <c r="E8" i="3"/>
  <c r="E19" i="3" s="1"/>
  <c r="E20" i="3" s="1"/>
  <c r="E21" i="3" s="1"/>
  <c r="N29" i="3"/>
  <c r="M8" i="3"/>
  <c r="M19" i="3" s="1"/>
  <c r="M20" i="3" s="1"/>
  <c r="M21" i="3" s="1"/>
  <c r="L8" i="3"/>
  <c r="L19" i="3" s="1"/>
  <c r="K8" i="3"/>
  <c r="K19" i="3" s="1"/>
  <c r="K20" i="3" s="1"/>
  <c r="K21" i="3" s="1"/>
  <c r="J8" i="3"/>
  <c r="J19" i="3" s="1"/>
  <c r="J20" i="3" s="1"/>
  <c r="J21" i="3" s="1"/>
  <c r="I8" i="3"/>
  <c r="I19" i="3" s="1"/>
  <c r="I20" i="3" s="1"/>
  <c r="G8" i="3"/>
  <c r="G19" i="3" s="1"/>
  <c r="J20" i="4"/>
  <c r="J21" i="4" s="1"/>
  <c r="G8" i="4"/>
  <c r="G19" i="4" s="1"/>
  <c r="H8" i="4"/>
  <c r="H19" i="4" s="1"/>
  <c r="D8" i="4"/>
  <c r="D19" i="4" s="1"/>
  <c r="D8" i="3"/>
  <c r="D19" i="3" s="1"/>
  <c r="H8" i="3"/>
  <c r="H19" i="3" s="1"/>
  <c r="E8" i="2"/>
  <c r="I8" i="2"/>
  <c r="I19" i="2" s="1"/>
  <c r="E19" i="2"/>
  <c r="M8" i="2"/>
  <c r="M19" i="2" s="1"/>
  <c r="C20" i="2"/>
  <c r="C21" i="2" s="1"/>
  <c r="I20" i="2"/>
  <c r="I21" i="2" s="1"/>
  <c r="B20" i="2"/>
  <c r="B21" i="2" s="1"/>
  <c r="K8" i="2"/>
  <c r="K19" i="2" s="1"/>
  <c r="F8" i="2"/>
  <c r="F19" i="2" s="1"/>
  <c r="G8" i="2"/>
  <c r="G19" i="2" s="1"/>
  <c r="H8" i="2"/>
  <c r="H19" i="2" s="1"/>
  <c r="L8" i="2"/>
  <c r="L19" i="2" s="1"/>
  <c r="J8" i="2"/>
  <c r="J19" i="2" s="1"/>
  <c r="D8" i="2"/>
  <c r="D19" i="2" s="1"/>
  <c r="F19" i="4" l="1"/>
  <c r="N8" i="4"/>
  <c r="L20" i="3"/>
  <c r="N19" i="3"/>
  <c r="N34" i="4"/>
  <c r="I21" i="3"/>
  <c r="G20" i="3"/>
  <c r="G21" i="3" s="1"/>
  <c r="H20" i="4"/>
  <c r="H21" i="4" s="1"/>
  <c r="G20" i="4"/>
  <c r="G21" i="4" s="1"/>
  <c r="D20" i="4"/>
  <c r="B21" i="3"/>
  <c r="D20" i="3"/>
  <c r="H20" i="3"/>
  <c r="H21" i="3" s="1"/>
  <c r="E20" i="2"/>
  <c r="E21" i="2" s="1"/>
  <c r="L20" i="2"/>
  <c r="L21" i="2"/>
  <c r="H20" i="2"/>
  <c r="H21" i="2"/>
  <c r="D20" i="2"/>
  <c r="D21" i="2" s="1"/>
  <c r="K20" i="2"/>
  <c r="K21" i="2" s="1"/>
  <c r="G20" i="2"/>
  <c r="G21" i="2" s="1"/>
  <c r="F20" i="2"/>
  <c r="F21" i="2" s="1"/>
  <c r="J20" i="2"/>
  <c r="J21" i="2"/>
  <c r="M20" i="2"/>
  <c r="M21" i="2" s="1"/>
  <c r="F20" i="4" l="1"/>
  <c r="N19" i="4"/>
  <c r="L21" i="3"/>
  <c r="N21" i="3" s="1"/>
  <c r="N20" i="3"/>
  <c r="N35" i="4"/>
  <c r="N36" i="4" s="1"/>
  <c r="D21" i="4"/>
  <c r="D21" i="3"/>
  <c r="F21" i="4" l="1"/>
  <c r="N21" i="4" s="1"/>
  <c r="N20" i="4"/>
  <c r="N33" i="2"/>
  <c r="N39" i="2"/>
  <c r="N32" i="2"/>
  <c r="N38" i="2"/>
  <c r="N28" i="2"/>
  <c r="N31" i="2"/>
  <c r="N35" i="2"/>
  <c r="N27" i="2"/>
  <c r="N29" i="2" s="1"/>
  <c r="N34" i="2"/>
  <c r="N40" i="2" l="1"/>
  <c r="N36" i="2"/>
</calcChain>
</file>

<file path=xl/sharedStrings.xml><?xml version="1.0" encoding="utf-8"?>
<sst xmlns="http://schemas.openxmlformats.org/spreadsheetml/2006/main" count="317" uniqueCount="94">
  <si>
    <t>Startup Costs</t>
  </si>
  <si>
    <t>Warehouse Lease &amp; Setup</t>
  </si>
  <si>
    <t>Initial Inventory (Auto &amp; EV Parts)</t>
  </si>
  <si>
    <t>Equipment &amp; Tools</t>
  </si>
  <si>
    <t>Website &amp; ERP System Setup</t>
  </si>
  <si>
    <t>Marketing &amp; Advertising</t>
  </si>
  <si>
    <t>Business Licenses &amp; Permits</t>
  </si>
  <si>
    <t>Insurance &amp; Legal Fees</t>
  </si>
  <si>
    <t>Working Capital Reserve</t>
  </si>
  <si>
    <t>Total</t>
  </si>
  <si>
    <t>Category</t>
  </si>
  <si>
    <t>Estimated Cost</t>
  </si>
  <si>
    <t>January</t>
  </si>
  <si>
    <t>February</t>
  </si>
  <si>
    <t>March</t>
  </si>
  <si>
    <t>April</t>
  </si>
  <si>
    <t>June</t>
  </si>
  <si>
    <t>Income Statement Year 1</t>
  </si>
  <si>
    <t>Revenue</t>
  </si>
  <si>
    <t xml:space="preserve">May </t>
  </si>
  <si>
    <t>Gross Revenue</t>
  </si>
  <si>
    <t>Expenses</t>
  </si>
  <si>
    <t>Wages</t>
  </si>
  <si>
    <t>Legal  Fees</t>
  </si>
  <si>
    <t>Advertising</t>
  </si>
  <si>
    <t>Supplies</t>
  </si>
  <si>
    <t>Total Expenses</t>
  </si>
  <si>
    <t>Net Profit Before Tax</t>
  </si>
  <si>
    <t>Net Profit After Tax</t>
  </si>
  <si>
    <t xml:space="preserve">July </t>
  </si>
  <si>
    <t xml:space="preserve">August </t>
  </si>
  <si>
    <t>September</t>
  </si>
  <si>
    <t>October</t>
  </si>
  <si>
    <t>November</t>
  </si>
  <si>
    <t>December</t>
  </si>
  <si>
    <t>Annual Total</t>
  </si>
  <si>
    <t>EV and Hybrid parts</t>
  </si>
  <si>
    <t>Traditional Autoparts</t>
  </si>
  <si>
    <t>Accessories</t>
  </si>
  <si>
    <t>Estimated Income Tax 12%</t>
  </si>
  <si>
    <t>Assumption Table</t>
  </si>
  <si>
    <t>brake pads</t>
  </si>
  <si>
    <t>filters</t>
  </si>
  <si>
    <t>engine components</t>
  </si>
  <si>
    <t>sparkplugs</t>
  </si>
  <si>
    <t>rotors,blades and bulbs</t>
  </si>
  <si>
    <t>suspension parts</t>
  </si>
  <si>
    <t>fluids &amp; coolant</t>
  </si>
  <si>
    <t>Ev parts</t>
  </si>
  <si>
    <t>accounts receivable</t>
  </si>
  <si>
    <t>Cash Flow Year 1</t>
  </si>
  <si>
    <t>Cash Flow Year 2</t>
  </si>
  <si>
    <t>Cash Flow Year 3</t>
  </si>
  <si>
    <t>Balance Sheet</t>
  </si>
  <si>
    <t>Column1</t>
  </si>
  <si>
    <t>Rent Expense</t>
  </si>
  <si>
    <t>Income Statement</t>
  </si>
  <si>
    <t>Batteries</t>
  </si>
  <si>
    <t>Traditional parts</t>
  </si>
  <si>
    <t>Total Accessories</t>
  </si>
  <si>
    <t>Total Parts</t>
  </si>
  <si>
    <t>Total EV</t>
  </si>
  <si>
    <t>Shipping and Delivery Expense</t>
  </si>
  <si>
    <t>Income Statement Year 3</t>
  </si>
  <si>
    <t>Income Statement Year 2</t>
  </si>
  <si>
    <t>Total Sales</t>
  </si>
  <si>
    <t>Rent</t>
  </si>
  <si>
    <t>Shipping &amp; Delivery</t>
  </si>
  <si>
    <t>Cash in</t>
  </si>
  <si>
    <t>Total Cash in</t>
  </si>
  <si>
    <t>Legal Fees</t>
  </si>
  <si>
    <t>Cash out</t>
  </si>
  <si>
    <t>Net Cash Flow</t>
  </si>
  <si>
    <t>Cash Inlays</t>
  </si>
  <si>
    <t>Cash Outlays</t>
  </si>
  <si>
    <t>ASSETS</t>
  </si>
  <si>
    <t>Cash</t>
  </si>
  <si>
    <t>Accounts Receivable</t>
  </si>
  <si>
    <t>TOTAL ASSETS</t>
  </si>
  <si>
    <t>LIABILITIES</t>
  </si>
  <si>
    <t>Liabilities</t>
  </si>
  <si>
    <t>TOTAL LIABILITIES</t>
  </si>
  <si>
    <t>OWNER'S EQUITY</t>
  </si>
  <si>
    <t>TOTAL EQUITY</t>
  </si>
  <si>
    <t>Year 1</t>
  </si>
  <si>
    <t>Year 2</t>
  </si>
  <si>
    <t>Year 3</t>
  </si>
  <si>
    <t>Current Assets</t>
  </si>
  <si>
    <t>Accounts Payble</t>
  </si>
  <si>
    <t>COGS</t>
  </si>
  <si>
    <t>Accounts Payable</t>
  </si>
  <si>
    <t>Column2</t>
  </si>
  <si>
    <t>Column3</t>
  </si>
  <si>
    <t>Reliable Auto parts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</si>
</sst>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$-409]* #,##0.00_ ;_-[$$-409]* \-#,##0.00\ ;_-[$$-409]* &quot;-&quot;??_ ;_-@_ "/>
  </numFmts>
  <fonts count="7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0" fontId="2" fillId="0" borderId="1" xfId="0" applyFont="1" applyBorder="1"/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3" xfId="0" applyBorder="1"/>
    <xf numFmtId="0" fontId="3" fillId="0" borderId="4" xfId="0" applyFont="1" applyBorder="1" applyAlignment="1">
      <alignment horizontal="center"/>
    </xf>
    <xf numFmtId="164" fontId="2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7" xfId="0" applyNumberFormat="1" applyFont="1" applyBorder="1"/>
    <xf numFmtId="164" fontId="0" fillId="0" borderId="8" xfId="0" applyNumberForma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164" fontId="2" fillId="0" borderId="5" xfId="0" applyNumberFormat="1" applyFont="1" applyBorder="1"/>
    <xf numFmtId="164" fontId="0" fillId="0" borderId="1" xfId="0" applyNumberFormat="1" applyBorder="1"/>
    <xf numFmtId="164" fontId="0" fillId="0" borderId="6" xfId="0" applyNumberFormat="1" applyBorder="1"/>
    <xf numFmtId="164" fontId="0" fillId="0" borderId="5" xfId="0" applyNumberFormat="1" applyBorder="1"/>
    <xf numFmtId="164" fontId="2" fillId="0" borderId="6" xfId="0" applyNumberFormat="1" applyFont="1" applyBorder="1"/>
    <xf numFmtId="164" fontId="2" fillId="0" borderId="10" xfId="0" applyNumberFormat="1" applyFont="1" applyBorder="1"/>
    <xf numFmtId="164" fontId="0" fillId="0" borderId="3" xfId="0" applyNumberFormat="1" applyBorder="1"/>
    <xf numFmtId="164" fontId="0" fillId="0" borderId="11" xfId="0" applyNumberFormat="1" applyBorder="1"/>
    <xf numFmtId="164" fontId="0" fillId="0" borderId="1" xfId="0" applyNumberFormat="1" applyBorder="1" applyAlignment="1">
      <alignment vertical="center" wrapText="1"/>
    </xf>
    <xf numFmtId="164" fontId="0" fillId="0" borderId="7" xfId="0" applyNumberForma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164" fontId="0" fillId="0" borderId="5" xfId="0" applyNumberFormat="1" applyBorder="1" applyAlignment="1">
      <alignment vertical="center" wrapText="1"/>
    </xf>
    <xf numFmtId="164" fontId="0" fillId="0" borderId="6" xfId="0" applyNumberFormat="1" applyBorder="1" applyAlignment="1">
      <alignment vertical="center" wrapText="1"/>
    </xf>
    <xf numFmtId="164" fontId="0" fillId="0" borderId="10" xfId="0" applyNumberFormat="1" applyBorder="1" applyAlignment="1">
      <alignment vertical="center" wrapText="1"/>
    </xf>
    <xf numFmtId="164" fontId="0" fillId="0" borderId="7" xfId="1" applyNumberFormat="1" applyFont="1" applyBorder="1" applyAlignment="1">
      <alignment vertical="center" wrapText="1"/>
    </xf>
    <xf numFmtId="164" fontId="0" fillId="0" borderId="8" xfId="1" applyNumberFormat="1" applyFont="1" applyBorder="1" applyAlignment="1">
      <alignment vertical="center" wrapText="1"/>
    </xf>
    <xf numFmtId="164" fontId="0" fillId="0" borderId="9" xfId="1" applyNumberFormat="1" applyFont="1" applyBorder="1" applyAlignment="1">
      <alignment vertical="center" wrapText="1"/>
    </xf>
    <xf numFmtId="164" fontId="0" fillId="0" borderId="5" xfId="1" applyNumberFormat="1" applyFont="1" applyBorder="1"/>
    <xf numFmtId="164" fontId="0" fillId="0" borderId="1" xfId="1" applyNumberFormat="1" applyFont="1" applyBorder="1" applyAlignment="1">
      <alignment vertical="center" wrapText="1"/>
    </xf>
    <xf numFmtId="164" fontId="0" fillId="0" borderId="6" xfId="1" applyNumberFormat="1" applyFont="1" applyBorder="1"/>
    <xf numFmtId="164" fontId="0" fillId="0" borderId="5" xfId="1" applyNumberFormat="1" applyFont="1" applyBorder="1" applyAlignment="1">
      <alignment vertical="center" wrapText="1"/>
    </xf>
    <xf numFmtId="164" fontId="2" fillId="0" borderId="5" xfId="1" applyNumberFormat="1" applyFont="1" applyBorder="1" applyAlignment="1">
      <alignment vertical="center" wrapText="1"/>
    </xf>
    <xf numFmtId="164" fontId="0" fillId="0" borderId="6" xfId="1" applyNumberFormat="1" applyFont="1" applyBorder="1" applyAlignment="1">
      <alignment vertical="center" wrapText="1"/>
    </xf>
    <xf numFmtId="164" fontId="0" fillId="0" borderId="1" xfId="1" applyNumberFormat="1" applyFont="1" applyBorder="1"/>
    <xf numFmtId="164" fontId="2" fillId="0" borderId="10" xfId="1" applyNumberFormat="1" applyFont="1" applyBorder="1" applyAlignment="1">
      <alignment vertical="center" wrapText="1"/>
    </xf>
    <xf numFmtId="164" fontId="0" fillId="0" borderId="3" xfId="1" applyNumberFormat="1" applyFont="1" applyBorder="1"/>
    <xf numFmtId="164" fontId="0" fillId="0" borderId="11" xfId="1" applyNumberFormat="1" applyFont="1" applyBorder="1"/>
    <xf numFmtId="164" fontId="2" fillId="0" borderId="10" xfId="0" applyNumberFormat="1" applyFont="1" applyBorder="1" applyAlignment="1">
      <alignment vertical="center" wrapText="1"/>
    </xf>
    <xf numFmtId="164" fontId="2" fillId="0" borderId="1" xfId="0" applyNumberFormat="1" applyFont="1" applyBorder="1"/>
    <xf numFmtId="164" fontId="0" fillId="0" borderId="2" xfId="0" applyNumberFormat="1" applyBorder="1" applyAlignment="1">
      <alignment vertical="center" wrapText="1"/>
    </xf>
    <xf numFmtId="164" fontId="5" fillId="0" borderId="5" xfId="1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164" fontId="0" fillId="0" borderId="8" xfId="0" applyNumberFormat="1" applyBorder="1"/>
    <xf numFmtId="164" fontId="0" fillId="0" borderId="9" xfId="0" applyNumberFormat="1" applyBorder="1"/>
    <xf numFmtId="164" fontId="4" fillId="0" borderId="8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6" fillId="0" borderId="0" xfId="0" applyFont="1"/>
  </cellXfs>
  <cellStyles count="2">
    <cellStyle name="Currency" xfId="1" builtinId="4"/>
    <cellStyle name="Normal" xfId="0" builtinId="0"/>
  </cellStyles>
  <dxfs count="178">
    <dxf>
      <numFmt numFmtId="164" formatCode="_-[$$-409]* #,##0.00_ ;_-[$$-409]* \-#,##0.00\ ;_-[$$-409]* &quot;-&quot;??_ ;_-@_ 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_-[$$-409]* #,##0.00_ ;_-[$$-409]* \-#,##0.00\ ;_-[$$-409]* &quot;-&quot;??_ ;_-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_-[$$-409]* #,##0.00_ ;_-[$$-409]* \-#,##0.00\ ;_-[$$-409]* &quot;-&quot;??_ ;_-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</dxf>
    <dxf>
      <border outline="0">
        <bottom style="thin">
          <color indexed="64"/>
        </bottom>
      </border>
    </dxf>
    <dxf>
      <numFmt numFmtId="164" formatCode="_-[$$-409]* #,##0.00_ ;_-[$$-409]* \-#,##0.00\ ;_-[$$-409]* &quot;-&quot;??_ ;_-@_ 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</dxf>
    <dxf>
      <border outline="0">
        <bottom style="thin">
          <color indexed="64"/>
        </bottom>
      </border>
    </dxf>
    <dxf>
      <numFmt numFmtId="164" formatCode="_-[$$-409]* #,##0.00_ ;_-[$$-409]* \-#,##0.00\ ;_-[$$-409]* &quot;-&quot;??_ ;_-@_ 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</dxf>
    <dxf>
      <border outline="0">
        <bottom style="thin">
          <color indexed="64"/>
        </bottom>
      </border>
    </dxf>
    <dxf>
      <numFmt numFmtId="164" formatCode="_-[$$-409]* #,##0.00_ ;_-[$$-409]* \-#,##0.00\ ;_-[$$-409]* &quot;-&quot;??_ ;_-@_ 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</dxf>
    <dxf>
      <border outline="0">
        <bottom style="thin">
          <color indexed="64"/>
        </bottom>
      </border>
    </dxf>
    <dxf>
      <numFmt numFmtId="164" formatCode="_-[$$-409]* #,##0.00_ ;_-[$$-409]* \-#,##0.00\ ;_-[$$-409]* &quot;-&quot;??_ ;_-@_ 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</dxf>
    <dxf>
      <border>
        <bottom style="thin">
          <color indexed="64"/>
        </bottom>
      </border>
    </dxf>
    <dxf>
      <numFmt numFmtId="164" formatCode="_-[$$-409]* #,##0.00_ ;_-[$$-409]* \-#,##0.00\ ;_-[$$-409]* &quot;-&quot;??_ ;_-@_ 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</dxf>
    <dxf>
      <border outline="0">
        <bottom style="thin">
          <color indexed="64"/>
        </bottom>
      </border>
    </dxf>
    <dxf>
      <numFmt numFmtId="164" formatCode="_-[$$-409]* #,##0.00_ ;_-[$$-409]* \-#,##0.00\ ;_-[$$-409]* &quot;-&quot;??_ ;_-@_ 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-[$$-409]* #,##0.00_ ;_-[$$-409]* \-#,##0.00\ ;_-[$$-409]* &quot;-&quot;??_ ;_-@_ 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[$$-409]* #,##0.00_ ;_-[$$-409]* \-#,##0.00\ ;_-[$$-409]* &quot;-&quot;??_ ;_-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[$$-409]* #,##0.00_ ;_-[$$-409]* \-#,##0.00\ ;_-[$$-409]* &quot;-&quot;??_ ;_-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[$$-409]* #,##0.00_ ;_-[$$-409]* \-#,##0.00\ ;_-[$$-409]* &quot;-&quot;??_ ;_-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[$$-409]* #,##0.00_ ;_-[$$-409]* \-#,##0.00\ ;_-[$$-409]* &quot;-&quot;??_ ;_-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[$$-409]* #,##0.00_ ;_-[$$-409]* \-#,##0.00\ ;_-[$$-409]* &quot;-&quot;??_ ;_-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[$$-409]* #,##0.00_ ;_-[$$-409]* \-#,##0.00\ ;_-[$$-409]* &quot;-&quot;??_ ;_-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[$$-409]* #,##0.00_ ;_-[$$-409]* \-#,##0.00\ ;_-[$$-409]* &quot;-&quot;??_ ;_-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[$$-409]* #,##0.00_ ;_-[$$-409]* \-#,##0.00\ ;_-[$$-409]* &quot;-&quot;??_ ;_-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[$$-409]* #,##0.00_ ;_-[$$-409]* \-#,##0.00\ ;_-[$$-409]* &quot;-&quot;??_ ;_-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[$$-409]* #,##0.00_ ;_-[$$-409]* \-#,##0.00\ ;_-[$$-409]* &quot;-&quot;??_ ;_-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[$$-409]* #,##0.00_ ;_-[$$-409]* \-#,##0.00\ ;_-[$$-409]* &quot;-&quot;??_ ;_-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[$$-409]* #,##0.00_ ;_-[$$-409]* \-#,##0.00\ ;_-[$$-409]* &quot;-&quot;??_ ;_-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[$$-409]* #,##0.00_ ;_-[$$-409]* \-#,##0.00\ ;_-[$$-409]* &quot;-&quot;??_ ;_-@_ 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</dxf>
    <dxf>
      <border>
        <bottom style="thin">
          <color indexed="64"/>
        </bottom>
      </border>
    </dxf>
    <dxf>
      <numFmt numFmtId="164" formatCode="_-[$$-409]* #,##0.00_ ;_-[$$-409]* \-#,##0.00\ ;_-[$$-409]* &quot;-&quot;??_ ;_-@_ 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</dxf>
    <dxf>
      <border outline="0">
        <bottom style="thin">
          <color indexed="64"/>
        </bottom>
      </border>
    </dxf>
    <dxf>
      <numFmt numFmtId="164" formatCode="_-[$$-409]* #,##0.00_ ;_-[$$-409]* \-#,##0.00\ ;_-[$$-409]* &quot;-&quot;??_ ;_-@_ 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  <alignment horizontal="general" vertical="center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5D9C5D-CB1C-4B7D-8919-F2CF9F572C8E}" name="Table1" displayName="Table1" ref="B2:C12" totalsRowShown="0" headerRowDxfId="177" tableBorderDxfId="176">
  <autoFilter ref="B2:C12" xr:uid="{D25D9C5D-CB1C-4B7D-8919-F2CF9F572C8E}"/>
  <tableColumns count="2">
    <tableColumn id="1" xr3:uid="{F04C5C59-BFB2-48E4-88BE-75249F2097E0}" name="Startup Costs" dataDxfId="175"/>
    <tableColumn id="2" xr3:uid="{90C41962-62A9-4CCF-B1D2-3B7A562995E5}" name="Column1" dataDxfId="174"/>
  </tableColumns>
  <tableStyleInfo name="TableStyleMedium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B98773F-6EBB-4833-9553-093CD812791E}" name="Table27" displayName="Table27" ref="A2:N24" totalsRowShown="0" headerRowDxfId="24" dataDxfId="22" headerRowBorderDxfId="23" tableBorderDxfId="21" totalsRowBorderDxfId="20">
  <autoFilter ref="A2:N24" xr:uid="{EB98773F-6EBB-4833-9553-093CD812791E}"/>
  <tableColumns count="14">
    <tableColumn id="1" xr3:uid="{7A0FE1BA-DDA8-42E0-BE47-6A5AD9F37854}" name="Category" dataDxfId="19"/>
    <tableColumn id="2" xr3:uid="{293A1BED-C4B1-4C8D-A108-E6EA3F69EA6F}" name="January" dataDxfId="18"/>
    <tableColumn id="3" xr3:uid="{BEFE9D84-5443-4FC2-A8A1-6839724AF9ED}" name="February" dataDxfId="17"/>
    <tableColumn id="4" xr3:uid="{B91064F3-2F34-4723-A3C2-D3FB04E4CB60}" name="March" dataDxfId="16"/>
    <tableColumn id="5" xr3:uid="{0FB537EC-60E9-4626-ADD0-020551FCF4C8}" name="April" dataDxfId="15"/>
    <tableColumn id="6" xr3:uid="{635F0C0A-A489-4F91-95C6-12F87786A687}" name="May " dataDxfId="14"/>
    <tableColumn id="7" xr3:uid="{5CF641FE-17F1-4AAA-9A73-6780D000E11E}" name="June" dataDxfId="13"/>
    <tableColumn id="8" xr3:uid="{DF6B3641-89F9-4DAA-BE2B-106C50EC8545}" name="July " dataDxfId="12"/>
    <tableColumn id="9" xr3:uid="{32F960FA-484C-443E-9E5C-B9A28681B027}" name="August " dataDxfId="11"/>
    <tableColumn id="10" xr3:uid="{1673EAE6-7D19-4406-B78C-A2784DFFA023}" name="September" dataDxfId="10"/>
    <tableColumn id="11" xr3:uid="{082C1B74-73D0-4A18-9737-8928977EDA74}" name="October" dataDxfId="9"/>
    <tableColumn id="12" xr3:uid="{0D2A9882-232E-42F6-900B-BB6D759468E8}" name="November" dataDxfId="8"/>
    <tableColumn id="13" xr3:uid="{6E742853-6700-433F-8B35-104984FE28EB}" name="December" dataDxfId="7"/>
    <tableColumn id="14" xr3:uid="{B47A9FB9-39C2-4795-92C6-F5CA2CE50ED1}" name="Annual Total" dataDxfId="6"/>
  </tableColumns>
  <tableStyleInfo name="TableStyleMedium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602104C-E924-4DBB-AD8C-DA8C7A0A56C4}" name="Table7" displayName="Table7" ref="B3:E23" totalsRowShown="0" headerRowDxfId="5" headerRowBorderDxfId="4" tableBorderDxfId="3">
  <autoFilter ref="B3:E23" xr:uid="{E602104C-E924-4DBB-AD8C-DA8C7A0A56C4}"/>
  <tableColumns count="4">
    <tableColumn id="1" xr3:uid="{5049DCAE-7AB7-4B8C-B52B-F095A8286252}" name="ASSETS"/>
    <tableColumn id="2" xr3:uid="{8FA26F6B-4753-4552-8309-EC48D11011B2}" name="Column1" dataDxfId="2"/>
    <tableColumn id="3" xr3:uid="{828D41D8-0230-47A9-88D1-A7299A253B47}" name="Column2" dataDxfId="1"/>
    <tableColumn id="4" xr3:uid="{C6E3983F-B299-4BF2-A4B4-A50A4145A318}" name="Column3" dataDxfId="0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53B8E3B-FA07-48D2-BA7C-C7CCE6939C1F}" name="Table3" displayName="Table3" ref="A2:N21" totalsRowShown="0" headerRowDxfId="173" dataDxfId="172">
  <autoFilter ref="A2:N21" xr:uid="{553B8E3B-FA07-48D2-BA7C-C7CCE6939C1F}"/>
  <tableColumns count="14">
    <tableColumn id="1" xr3:uid="{65E72867-0A36-41B5-B419-73621DBF5F78}" name="Income Statement" dataDxfId="171"/>
    <tableColumn id="2" xr3:uid="{593E1D41-C503-455A-BD2D-D23D5A44A0EA}" name="January" dataDxfId="170"/>
    <tableColumn id="3" xr3:uid="{475A63AD-DC13-46C1-AEF6-1FF7C9B521D7}" name="February" dataDxfId="169"/>
    <tableColumn id="4" xr3:uid="{4B5BB8D5-43AF-4C7F-A4E3-3CEC30D6A5C9}" name="March" dataDxfId="168"/>
    <tableColumn id="5" xr3:uid="{ECBFBB0E-4D63-4E37-A241-8F96DF6F9774}" name="April" dataDxfId="167"/>
    <tableColumn id="6" xr3:uid="{843D34AF-9994-490B-A177-922BB5FE0909}" name="May " dataDxfId="166"/>
    <tableColumn id="7" xr3:uid="{D8E7EFC9-E395-45BB-9096-7435A94E7D01}" name="June" dataDxfId="165"/>
    <tableColumn id="8" xr3:uid="{A06F6E53-A29C-41D2-9B1C-953983D47787}" name="July " dataDxfId="164"/>
    <tableColumn id="9" xr3:uid="{095FCEFE-B7A2-4C6F-B7CF-899E69C757AE}" name="August " dataDxfId="163"/>
    <tableColumn id="10" xr3:uid="{ACA38EEE-05C7-425D-A011-4A8CC1010ED9}" name="September" dataDxfId="162"/>
    <tableColumn id="11" xr3:uid="{8FD21E1E-6B8F-4513-AB20-FE6317B41A90}" name="October" dataDxfId="161"/>
    <tableColumn id="12" xr3:uid="{FEE8AFD1-E200-4C9F-8150-FA4AF6AE7542}" name="November" dataDxfId="160"/>
    <tableColumn id="13" xr3:uid="{7D904DF7-E23E-4A28-8BDF-792C1FB529C5}" name="December" dataDxfId="159"/>
    <tableColumn id="14" xr3:uid="{0A27C5B2-1338-4A89-92E3-AD47ACDF6B28}" name="Annual Total" dataDxfId="158">
      <calculatedColumnFormula>SUM(B3:M3)</calculatedColumnFormula>
    </tableColumn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07480B5-AF0C-4A58-8522-AEA72779B011}" name="Table4" displayName="Table4" ref="A25:N42" totalsRowShown="0" headerRowDxfId="157" dataDxfId="155" headerRowBorderDxfId="156" tableBorderDxfId="154" totalsRowBorderDxfId="153">
  <autoFilter ref="A25:N42" xr:uid="{E07480B5-AF0C-4A58-8522-AEA72779B011}"/>
  <tableColumns count="14">
    <tableColumn id="1" xr3:uid="{3B0419C7-5885-4519-A71B-D4E4D89ACFBF}" name="Assumption Table" dataDxfId="152"/>
    <tableColumn id="2" xr3:uid="{1F4BE765-3F70-4749-B457-0C75C8BB4CBC}" name="January" dataDxfId="151"/>
    <tableColumn id="3" xr3:uid="{B0860655-BECC-4D85-9A7B-780B5D2B1EB2}" name="February" dataDxfId="150"/>
    <tableColumn id="4" xr3:uid="{0085A861-E844-4D24-80B5-413F45BDFFC7}" name="March" dataDxfId="149"/>
    <tableColumn id="5" xr3:uid="{39631537-D82E-498F-AA17-428A9916E337}" name="April" dataDxfId="148"/>
    <tableColumn id="6" xr3:uid="{066F5841-FDD3-4401-AD7C-D3C6590C2DED}" name="May " dataDxfId="147"/>
    <tableColumn id="7" xr3:uid="{7A2AE42A-EA16-4A72-B383-B4D5D7C87E27}" name="June" dataDxfId="146"/>
    <tableColumn id="8" xr3:uid="{00880EB5-89C6-4B16-A216-A99A1101DBC4}" name="July " dataDxfId="145"/>
    <tableColumn id="9" xr3:uid="{FEE7F2B9-1AD6-47C3-A37F-36982EF411C3}" name="August " dataDxfId="144"/>
    <tableColumn id="10" xr3:uid="{7742AA24-CEEA-4D23-8216-A0DC6C920ECA}" name="September" dataDxfId="143"/>
    <tableColumn id="11" xr3:uid="{278DB668-52DC-4C7A-8B02-28B73119AE0B}" name="October" dataDxfId="142"/>
    <tableColumn id="12" xr3:uid="{DD71AE0C-2CD2-4B4B-BB27-B0D8E09B9BCA}" name="November" dataDxfId="141"/>
    <tableColumn id="13" xr3:uid="{B1F86994-B588-48EC-803D-4AB904E17D29}" name="December" dataDxfId="140"/>
    <tableColumn id="14" xr3:uid="{C737D17E-EC68-46ED-9060-E2702F5EE573}" name="Total" dataDxfId="139"/>
  </tableColumns>
  <tableStyleInfo name="TableStyleMedium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EEE1C80-6509-4E68-BE3E-50354FE4C98B}" name="Table310" displayName="Table310" ref="A2:N21" totalsRowShown="0" headerRowDxfId="138" dataDxfId="136" headerRowBorderDxfId="137" tableBorderDxfId="135" totalsRowBorderDxfId="134">
  <autoFilter ref="A2:N21" xr:uid="{0EEE1C80-6509-4E68-BE3E-50354FE4C98B}"/>
  <tableColumns count="14">
    <tableColumn id="1" xr3:uid="{40B0EF49-2EF4-4F0F-B5CE-3F5E8760FB61}" name="Income Statement" dataDxfId="133"/>
    <tableColumn id="2" xr3:uid="{93EEFC95-F928-4349-8AF2-18729B079F1D}" name="January" dataDxfId="132"/>
    <tableColumn id="3" xr3:uid="{AFAD37BD-14E0-48FE-800C-88767F4429BE}" name="February" dataDxfId="131"/>
    <tableColumn id="4" xr3:uid="{A45E02A2-163C-42BD-B446-09959C7172A7}" name="March" dataDxfId="130"/>
    <tableColumn id="5" xr3:uid="{B14E9B65-C2D8-4FB3-A7CD-CDA872E7125E}" name="April" dataDxfId="129"/>
    <tableColumn id="6" xr3:uid="{E16A7135-1FE9-41B5-974C-01DE777BB752}" name="May " dataDxfId="128"/>
    <tableColumn id="7" xr3:uid="{60CA341D-5787-4508-AC88-9BE03328EDAE}" name="June" dataDxfId="127"/>
    <tableColumn id="8" xr3:uid="{D7DC56E2-5545-4269-8017-1A826ADAD5E6}" name="July " dataDxfId="126"/>
    <tableColumn id="9" xr3:uid="{92CF0AA7-E27F-4209-AED2-8155EB94040E}" name="August " dataDxfId="125"/>
    <tableColumn id="10" xr3:uid="{9C2D58B7-1E60-4758-BB90-96EEC6A03955}" name="September" dataDxfId="124"/>
    <tableColumn id="11" xr3:uid="{48987F0A-5B3D-4257-8F12-E3591C14CFDF}" name="October" dataDxfId="123"/>
    <tableColumn id="12" xr3:uid="{91F69FD4-3FF7-46BD-A659-828C1D8988A4}" name="November" dataDxfId="122"/>
    <tableColumn id="13" xr3:uid="{30619C85-A579-43AC-9DB1-D703DC85F101}" name="December" dataDxfId="121"/>
    <tableColumn id="14" xr3:uid="{31F0F489-531E-4640-B9D9-3CCA406FEA01}" name="Annual Total" dataDxfId="120">
      <calculatedColumnFormula>SUM(B3:M3)</calculatedColumnFormula>
    </tableColumn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2D65199-6060-467A-980B-E818A2B505D3}" name="Table411" displayName="Table411" ref="A25:N42" totalsRowShown="0" headerRowDxfId="119" dataDxfId="117" headerRowBorderDxfId="118" tableBorderDxfId="116" totalsRowBorderDxfId="115">
  <autoFilter ref="A25:N42" xr:uid="{A2D65199-6060-467A-980B-E818A2B505D3}"/>
  <tableColumns count="14">
    <tableColumn id="1" xr3:uid="{7D9E9DEC-09D3-49C4-AB50-70F696D9D887}" name="Assumption Table" dataDxfId="114"/>
    <tableColumn id="2" xr3:uid="{22DD3849-7329-4DE1-A784-F67CA4A01C2D}" name="January" dataDxfId="113"/>
    <tableColumn id="3" xr3:uid="{6F971D06-8A1C-44B3-9618-25E01759C980}" name="February" dataDxfId="112"/>
    <tableColumn id="4" xr3:uid="{3906008E-B9CC-4629-8850-89C518F90818}" name="March" dataDxfId="111"/>
    <tableColumn id="5" xr3:uid="{E9FEE7E2-8414-489C-B3E2-8AA58C640CE3}" name="April" dataDxfId="110"/>
    <tableColumn id="6" xr3:uid="{57540B46-85AC-454C-AB77-60D4CA8246BB}" name="May " dataDxfId="109"/>
    <tableColumn id="7" xr3:uid="{47AF4E9E-7EBB-4A88-8668-DD38DB4CF30B}" name="June" dataDxfId="108"/>
    <tableColumn id="8" xr3:uid="{357D49F8-0FEA-47BA-AE6E-3C7AD093BEB2}" name="July " dataDxfId="107"/>
    <tableColumn id="9" xr3:uid="{BA92E357-AC7B-4137-A1F5-1EE9BD04B0FB}" name="August " dataDxfId="106"/>
    <tableColumn id="10" xr3:uid="{849E7E51-0ED9-4962-8880-3C4B399B678B}" name="September" dataDxfId="105"/>
    <tableColumn id="11" xr3:uid="{B245ECFC-BEAA-48EC-83B8-4C9EB06C0040}" name="October" dataDxfId="104"/>
    <tableColumn id="12" xr3:uid="{7F39FA9F-64A4-4CF9-8992-FD7A4CC1CDAD}" name="November" dataDxfId="103"/>
    <tableColumn id="13" xr3:uid="{AB251D64-DC88-40DE-8C51-39AD0CBD5BFD}" name="December" dataDxfId="102"/>
    <tableColumn id="14" xr3:uid="{A9CDA364-E309-48DE-8C73-33BC01B38554}" name="Total" dataDxfId="101"/>
  </tableColumns>
  <tableStyleInfo name="TableStyleMedium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C1B4A14-B90B-4E59-BA40-0BC9DA6D1F20}" name="Table31012" displayName="Table31012" ref="A2:N21" totalsRowShown="0" headerRowDxfId="100" dataDxfId="98" headerRowBorderDxfId="99" tableBorderDxfId="97" totalsRowBorderDxfId="96">
  <autoFilter ref="A2:N21" xr:uid="{AC1B4A14-B90B-4E59-BA40-0BC9DA6D1F20}"/>
  <tableColumns count="14">
    <tableColumn id="1" xr3:uid="{6E7A569D-15D8-4FBA-A142-5631D437A683}" name="Income Statement" dataDxfId="95"/>
    <tableColumn id="2" xr3:uid="{FF717E10-48B1-436B-BCEE-31B727D40ACC}" name="January" dataDxfId="94"/>
    <tableColumn id="3" xr3:uid="{36DCE013-86B1-434F-AEC2-33B06E360513}" name="February" dataDxfId="93"/>
    <tableColumn id="4" xr3:uid="{AE72E367-6246-402B-B233-EB85F5AFC634}" name="March" dataDxfId="92"/>
    <tableColumn id="5" xr3:uid="{882893EA-A9BC-4BE4-A0E6-0F1868B7E6A6}" name="April" dataDxfId="91"/>
    <tableColumn id="6" xr3:uid="{9E3A2215-9414-4A8C-B336-FAD7270DC63A}" name="May " dataDxfId="90"/>
    <tableColumn id="7" xr3:uid="{B2092BC6-8E72-4CF7-B235-90D10EFB4F3E}" name="June" dataDxfId="89"/>
    <tableColumn id="8" xr3:uid="{356B5452-30ED-4745-AB40-7D6421EA81F8}" name="July " dataDxfId="88"/>
    <tableColumn id="9" xr3:uid="{297DD879-0372-40B5-8995-2FE5F81D5547}" name="August " dataDxfId="87"/>
    <tableColumn id="10" xr3:uid="{58F65B54-2A41-4528-9FD9-CA78B26997A8}" name="September" dataDxfId="86"/>
    <tableColumn id="11" xr3:uid="{2D9E7520-4D74-4C0E-B012-820BD008232C}" name="October" dataDxfId="85"/>
    <tableColumn id="12" xr3:uid="{3E2B3C4B-86B2-451F-93E6-F4DA1D2DBAA6}" name="November" dataDxfId="84"/>
    <tableColumn id="13" xr3:uid="{9D4CDAB1-BDD0-4B35-B865-C7CE1AE58433}" name="December" dataDxfId="83"/>
    <tableColumn id="14" xr3:uid="{911D997A-1F71-4FA6-BB62-5EF074366E8D}" name="Annual Total" dataDxfId="82">
      <calculatedColumnFormula>SUM(B3:M3)</calculatedColumnFormula>
    </tableColumn>
  </tableColumns>
  <tableStyleInfo name="TableStyleMedium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D9B7100-6327-4F24-AF05-BF21339B493A}" name="Table41113" displayName="Table41113" ref="A25:N42" totalsRowShown="0" headerRowDxfId="81" dataDxfId="79" headerRowBorderDxfId="80" tableBorderDxfId="78" totalsRowBorderDxfId="77">
  <autoFilter ref="A25:N42" xr:uid="{FD9B7100-6327-4F24-AF05-BF21339B493A}"/>
  <tableColumns count="14">
    <tableColumn id="1" xr3:uid="{DC0477F7-49DB-4321-A76B-073772CBAD7F}" name="Assumption Table" dataDxfId="76"/>
    <tableColumn id="2" xr3:uid="{4C6ADCA6-3761-42A9-9057-69469E45ACB8}" name="January" dataDxfId="75"/>
    <tableColumn id="3" xr3:uid="{445C7757-C346-492D-B6B0-79FE6BDCFC80}" name="February" dataDxfId="74"/>
    <tableColumn id="4" xr3:uid="{4A1EE6FC-706B-45E8-8179-25CA6CE3ED35}" name="March" dataDxfId="73"/>
    <tableColumn id="5" xr3:uid="{591ACDD4-145F-4D9C-A6BB-48666E464E33}" name="April" dataDxfId="72"/>
    <tableColumn id="6" xr3:uid="{EFD7294A-2329-4E4C-B826-71A4D9280FF6}" name="May " dataDxfId="71"/>
    <tableColumn id="7" xr3:uid="{1F1EF288-0034-416E-B45A-0DA7EE060A8F}" name="June" dataDxfId="70"/>
    <tableColumn id="8" xr3:uid="{2AACD842-560B-440D-8424-AD53A92FF75F}" name="July " dataDxfId="69"/>
    <tableColumn id="9" xr3:uid="{FBD627BF-E87B-4F62-ACCF-61B7A5611E20}" name="August " dataDxfId="68"/>
    <tableColumn id="10" xr3:uid="{B90D99D0-C1CE-4091-974B-E6A61D849EF8}" name="September" dataDxfId="67"/>
    <tableColumn id="11" xr3:uid="{FAF1E289-E4CE-48E6-8D88-3585F8A40685}" name="October" dataDxfId="66"/>
    <tableColumn id="12" xr3:uid="{8B6706A5-20A0-4E05-90C4-0ECB4561718E}" name="November" dataDxfId="65"/>
    <tableColumn id="13" xr3:uid="{EAA0D904-35A6-4344-9E53-8E8BC3B45214}" name="December" dataDxfId="64"/>
    <tableColumn id="14" xr3:uid="{613E6D1C-53E3-4172-B4E6-844B52D18BEF}" name="Total" dataDxfId="63"/>
  </tableColumns>
  <tableStyleInfo name="TableStyleMedium2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C14AB7-380A-4CFF-940B-397D4F62CCC3}" name="Table2" displayName="Table2" ref="A2:N24" totalsRowShown="0" headerRowDxfId="62" dataDxfId="60" headerRowBorderDxfId="61" tableBorderDxfId="59" totalsRowBorderDxfId="58" headerRowCellStyle="Currency" dataCellStyle="Currency">
  <autoFilter ref="A2:N24" xr:uid="{E7C14AB7-380A-4CFF-940B-397D4F62CCC3}"/>
  <tableColumns count="14">
    <tableColumn id="1" xr3:uid="{37C1F0D5-7E9A-4A48-A540-2589BDB4F058}" name="Category" dataDxfId="57" dataCellStyle="Currency"/>
    <tableColumn id="2" xr3:uid="{ED4C3930-1E68-4F10-B2E6-5B540A848A9D}" name="January" dataDxfId="56" dataCellStyle="Currency"/>
    <tableColumn id="3" xr3:uid="{4E5F2995-84B3-4D97-9903-500C3286A0DA}" name="February" dataDxfId="55" dataCellStyle="Currency"/>
    <tableColumn id="4" xr3:uid="{C221089D-F250-46ED-8984-29575053F4AD}" name="March" dataDxfId="54" dataCellStyle="Currency"/>
    <tableColumn id="5" xr3:uid="{6EE74BFD-2184-4769-83D7-94F16C7DE82A}" name="April" dataDxfId="53" dataCellStyle="Currency"/>
    <tableColumn id="6" xr3:uid="{5FCDBC58-6BB2-468B-B599-91AB6506D80B}" name="May " dataDxfId="52" dataCellStyle="Currency"/>
    <tableColumn id="7" xr3:uid="{C84F8527-36F0-41A9-98DE-5D8E130DA41D}" name="June" dataDxfId="51" dataCellStyle="Currency"/>
    <tableColumn id="8" xr3:uid="{ECAD661C-35F4-4612-803D-85C96BD6988C}" name="July " dataDxfId="50" dataCellStyle="Currency"/>
    <tableColumn id="9" xr3:uid="{DB2A6B90-8505-4E1C-BB47-39289776148D}" name="August " dataDxfId="49" dataCellStyle="Currency"/>
    <tableColumn id="10" xr3:uid="{232D9C29-5F52-45B6-9A78-D7592455BFEC}" name="September" dataDxfId="48" dataCellStyle="Currency"/>
    <tableColumn id="11" xr3:uid="{C04FE605-897E-44AA-BE81-11182FC9F7BB}" name="October" dataDxfId="47" dataCellStyle="Currency"/>
    <tableColumn id="12" xr3:uid="{DC0E3E21-D25C-4FCC-9CFF-923D2FDBD6DB}" name="November" dataDxfId="46" dataCellStyle="Currency"/>
    <tableColumn id="13" xr3:uid="{DB1529AC-2539-4270-8F2B-0FF51A58A445}" name="December" dataDxfId="45" dataCellStyle="Currency"/>
    <tableColumn id="14" xr3:uid="{82D7BD63-9688-432A-8803-01324FC26AF7}" name="Annual Total" dataDxfId="44" dataCellStyle="Currency"/>
  </tableColumns>
  <tableStyleInfo name="TableStyleMedium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28B2D80-B8D6-4629-BC7C-8B080C16D417}" name="Table26" displayName="Table26" ref="A2:N24" totalsRowShown="0" headerRowDxfId="43" dataDxfId="41" headerRowBorderDxfId="42" tableBorderDxfId="40" totalsRowBorderDxfId="39">
  <autoFilter ref="A2:N24" xr:uid="{028B2D80-B8D6-4629-BC7C-8B080C16D417}"/>
  <tableColumns count="14">
    <tableColumn id="1" xr3:uid="{C292188D-13C4-4B65-BDDE-5E47EA291DF7}" name="Category" dataDxfId="38"/>
    <tableColumn id="2" xr3:uid="{EC323D55-FCE5-4E15-8567-A77923A974E8}" name="January" dataDxfId="37"/>
    <tableColumn id="3" xr3:uid="{F5D8921F-CAAD-4B61-BFF9-4C828FD6DFED}" name="February" dataDxfId="36"/>
    <tableColumn id="4" xr3:uid="{0BF75BC8-9BB5-4BD6-AA74-B85B10CA3727}" name="March" dataDxfId="35"/>
    <tableColumn id="5" xr3:uid="{64306039-AEEF-466D-9656-2F90C919A9DD}" name="April" dataDxfId="34"/>
    <tableColumn id="6" xr3:uid="{A29403D8-DFF6-4099-923D-C8E7B3A4FA2B}" name="May " dataDxfId="33"/>
    <tableColumn id="7" xr3:uid="{0EB541BD-3E9A-4ACD-AD4C-A00F45FB2CB4}" name="June" dataDxfId="32"/>
    <tableColumn id="8" xr3:uid="{763E3E47-0BFB-4659-8B79-8EC48B9CE59A}" name="July " dataDxfId="31"/>
    <tableColumn id="9" xr3:uid="{F6949D81-8D45-4CDD-94D0-B2AAECFB8BBA}" name="August " dataDxfId="30"/>
    <tableColumn id="10" xr3:uid="{2268108D-9A81-469C-8BF4-88B526174952}" name="September" dataDxfId="29"/>
    <tableColumn id="11" xr3:uid="{724D3D33-3598-4936-8D3D-B0BFB5586EF1}" name="October" dataDxfId="28"/>
    <tableColumn id="12" xr3:uid="{9083779D-E5BF-47A5-88B3-C6CC2234BA58}" name="November" dataDxfId="27"/>
    <tableColumn id="13" xr3:uid="{649A04FE-91EA-46D0-A8E9-D047F2EAD5C8}" name="December" dataDxfId="26"/>
    <tableColumn id="14" xr3:uid="{E539AB2A-2600-4E50-B785-AF1BCC722E2A}" name="Annual Total" dataDxfId="25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1023D-8F76-4507-9C7C-6D14C6F53B89}">
  <dimension ref="B2:C12"/>
  <sheetViews>
    <sheetView workbookViewId="0">
      <selection activeCell="E8" sqref="E8"/>
    </sheetView>
  </sheetViews>
  <sheetFormatPr defaultRowHeight="14.5" x14ac:dyDescent="0.35"/>
  <cols>
    <col min="2" max="2" width="27.54296875" customWidth="1"/>
    <col min="3" max="3" width="15.453125" customWidth="1"/>
  </cols>
  <sheetData>
    <row r="2" spans="2:3" ht="16" x14ac:dyDescent="0.4">
      <c r="B2" s="13" t="s">
        <v>0</v>
      </c>
      <c r="C2" s="11" t="s">
        <v>54</v>
      </c>
    </row>
    <row r="3" spans="2:3" ht="16" x14ac:dyDescent="0.4">
      <c r="B3" s="2" t="s">
        <v>10</v>
      </c>
      <c r="C3" s="2" t="s">
        <v>11</v>
      </c>
    </row>
    <row r="4" spans="2:3" x14ac:dyDescent="0.35">
      <c r="B4" s="1" t="s">
        <v>1</v>
      </c>
      <c r="C4" s="1">
        <v>12000</v>
      </c>
    </row>
    <row r="5" spans="2:3" x14ac:dyDescent="0.35">
      <c r="B5" s="1" t="s">
        <v>2</v>
      </c>
      <c r="C5" s="1">
        <v>15000</v>
      </c>
    </row>
    <row r="6" spans="2:3" x14ac:dyDescent="0.35">
      <c r="B6" s="1" t="s">
        <v>3</v>
      </c>
      <c r="C6" s="1">
        <v>4000</v>
      </c>
    </row>
    <row r="7" spans="2:3" x14ac:dyDescent="0.35">
      <c r="B7" s="1" t="s">
        <v>4</v>
      </c>
      <c r="C7" s="1">
        <v>3000</v>
      </c>
    </row>
    <row r="8" spans="2:3" x14ac:dyDescent="0.35">
      <c r="B8" s="1" t="s">
        <v>5</v>
      </c>
      <c r="C8" s="1">
        <v>2500</v>
      </c>
    </row>
    <row r="9" spans="2:3" x14ac:dyDescent="0.35">
      <c r="B9" s="1" t="s">
        <v>6</v>
      </c>
      <c r="C9" s="1">
        <v>1000</v>
      </c>
    </row>
    <row r="10" spans="2:3" x14ac:dyDescent="0.35">
      <c r="B10" s="1" t="s">
        <v>7</v>
      </c>
      <c r="C10" s="1">
        <v>1500</v>
      </c>
    </row>
    <row r="11" spans="2:3" x14ac:dyDescent="0.35">
      <c r="B11" s="1" t="s">
        <v>8</v>
      </c>
      <c r="C11" s="1">
        <v>7000</v>
      </c>
    </row>
    <row r="12" spans="2:3" x14ac:dyDescent="0.35">
      <c r="B12" s="12" t="s">
        <v>9</v>
      </c>
      <c r="C12" s="12">
        <v>46000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C7EA0-0D38-437B-8C25-0312D6CDB579}">
  <dimension ref="A1:R42"/>
  <sheetViews>
    <sheetView topLeftCell="A22" zoomScale="90" zoomScaleNormal="90" workbookViewId="0">
      <selection activeCell="A24" sqref="A24"/>
    </sheetView>
  </sheetViews>
  <sheetFormatPr defaultRowHeight="14.5" x14ac:dyDescent="0.35"/>
  <cols>
    <col min="1" max="1" width="30.36328125" style="15" customWidth="1"/>
    <col min="2" max="2" width="9.90625" style="15" customWidth="1"/>
    <col min="3" max="3" width="10.90625" style="15" customWidth="1"/>
    <col min="4" max="5" width="10.1796875" style="15" bestFit="1" customWidth="1"/>
    <col min="6" max="6" width="10.81640625" style="15" customWidth="1"/>
    <col min="7" max="7" width="11.90625" style="15" customWidth="1"/>
    <col min="8" max="8" width="13.36328125" style="15" customWidth="1"/>
    <col min="9" max="9" width="12.54296875" style="15" customWidth="1"/>
    <col min="10" max="10" width="11.6328125" style="15" customWidth="1"/>
    <col min="11" max="11" width="13.08984375" style="15" customWidth="1"/>
    <col min="12" max="12" width="11.6328125" style="15" customWidth="1"/>
    <col min="13" max="13" width="13.54296875" style="15" customWidth="1"/>
    <col min="14" max="14" width="13.90625" style="15" customWidth="1"/>
    <col min="15" max="17" width="8.7265625" style="15"/>
    <col min="18" max="18" width="25.08984375" style="15" customWidth="1"/>
    <col min="19" max="26" width="8.7265625" style="15"/>
    <col min="27" max="27" width="11.26953125" style="15" customWidth="1"/>
    <col min="28" max="28" width="8.7265625" style="15" customWidth="1"/>
    <col min="29" max="29" width="10.08984375" style="15" customWidth="1"/>
    <col min="30" max="30" width="10" style="15" customWidth="1"/>
    <col min="31" max="16384" width="8.7265625" style="15"/>
  </cols>
  <sheetData>
    <row r="1" spans="1:14" x14ac:dyDescent="0.35">
      <c r="A1" s="14" t="s">
        <v>17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 x14ac:dyDescent="0.35">
      <c r="A2" s="16" t="s">
        <v>56</v>
      </c>
      <c r="B2" s="16" t="s">
        <v>12</v>
      </c>
      <c r="C2" s="16" t="s">
        <v>13</v>
      </c>
      <c r="D2" s="16" t="s">
        <v>14</v>
      </c>
      <c r="E2" s="16" t="s">
        <v>15</v>
      </c>
      <c r="F2" s="16" t="s">
        <v>19</v>
      </c>
      <c r="G2" s="16" t="s">
        <v>16</v>
      </c>
      <c r="H2" s="16" t="s">
        <v>29</v>
      </c>
      <c r="I2" s="16" t="s">
        <v>30</v>
      </c>
      <c r="J2" s="16" t="s">
        <v>31</v>
      </c>
      <c r="K2" s="16" t="s">
        <v>32</v>
      </c>
      <c r="L2" s="16" t="s">
        <v>33</v>
      </c>
      <c r="M2" s="16" t="s">
        <v>34</v>
      </c>
      <c r="N2" s="16" t="s">
        <v>35</v>
      </c>
    </row>
    <row r="3" spans="1:14" x14ac:dyDescent="0.35">
      <c r="A3" s="17" t="s">
        <v>18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5">
        <f t="shared" ref="N3:N21" si="0">SUM(B3:M3)</f>
        <v>0</v>
      </c>
    </row>
    <row r="4" spans="1:14" x14ac:dyDescent="0.35">
      <c r="A4" s="16" t="s">
        <v>37</v>
      </c>
      <c r="B4" s="16">
        <v>0</v>
      </c>
      <c r="C4" s="16">
        <v>0</v>
      </c>
      <c r="D4" s="16">
        <f t="shared" ref="D4:M4" si="1">D36</f>
        <v>2590</v>
      </c>
      <c r="E4" s="16">
        <f t="shared" si="1"/>
        <v>2819</v>
      </c>
      <c r="F4" s="16">
        <f t="shared" si="1"/>
        <v>2973</v>
      </c>
      <c r="G4" s="16">
        <f t="shared" si="1"/>
        <v>3755</v>
      </c>
      <c r="H4" s="16">
        <f t="shared" si="1"/>
        <v>2727</v>
      </c>
      <c r="I4" s="16">
        <f t="shared" si="1"/>
        <v>1887</v>
      </c>
      <c r="J4" s="16">
        <f t="shared" si="1"/>
        <v>2094</v>
      </c>
      <c r="K4" s="16">
        <f t="shared" si="1"/>
        <v>3478</v>
      </c>
      <c r="L4" s="16">
        <f t="shared" si="1"/>
        <v>2158</v>
      </c>
      <c r="M4" s="16">
        <f t="shared" si="1"/>
        <v>2878</v>
      </c>
      <c r="N4" s="15">
        <f t="shared" si="0"/>
        <v>27359</v>
      </c>
    </row>
    <row r="5" spans="1:14" x14ac:dyDescent="0.35">
      <c r="A5" s="16" t="s">
        <v>36</v>
      </c>
      <c r="B5" s="16">
        <v>0</v>
      </c>
      <c r="C5" s="16">
        <v>0</v>
      </c>
      <c r="D5" s="16">
        <f>D27+D28</f>
        <v>1421</v>
      </c>
      <c r="E5" s="16">
        <f>E27+E28</f>
        <v>2989</v>
      </c>
      <c r="F5" s="16">
        <f>F27+F28</f>
        <v>2898</v>
      </c>
      <c r="G5" s="16">
        <f>G27+G28</f>
        <v>2679</v>
      </c>
      <c r="H5" s="16">
        <f>H27+H28</f>
        <v>1680</v>
      </c>
      <c r="I5" s="16">
        <f>I29</f>
        <v>2537</v>
      </c>
      <c r="J5" s="16">
        <f>J29</f>
        <v>1683</v>
      </c>
      <c r="K5" s="16">
        <f>K29</f>
        <v>2329</v>
      </c>
      <c r="L5" s="16">
        <f>L29</f>
        <v>4225</v>
      </c>
      <c r="M5" s="16">
        <f>M29</f>
        <v>5356</v>
      </c>
      <c r="N5" s="15">
        <f t="shared" si="0"/>
        <v>27797</v>
      </c>
    </row>
    <row r="6" spans="1:14" x14ac:dyDescent="0.35">
      <c r="A6" s="16" t="s">
        <v>38</v>
      </c>
      <c r="B6" s="16">
        <v>0</v>
      </c>
      <c r="C6" s="16">
        <v>0</v>
      </c>
      <c r="D6" s="16">
        <f t="shared" ref="D6:M6" si="2">D40</f>
        <v>566</v>
      </c>
      <c r="E6" s="16">
        <f t="shared" si="2"/>
        <v>348</v>
      </c>
      <c r="F6" s="16">
        <f t="shared" si="2"/>
        <v>496</v>
      </c>
      <c r="G6" s="16">
        <f t="shared" si="2"/>
        <v>637</v>
      </c>
      <c r="H6" s="16">
        <f t="shared" si="2"/>
        <v>1196</v>
      </c>
      <c r="I6" s="16">
        <f t="shared" si="2"/>
        <v>645</v>
      </c>
      <c r="J6" s="16">
        <f t="shared" si="2"/>
        <v>471</v>
      </c>
      <c r="K6" s="16">
        <f t="shared" si="2"/>
        <v>1108</v>
      </c>
      <c r="L6" s="16">
        <f t="shared" si="2"/>
        <v>1196</v>
      </c>
      <c r="M6" s="16">
        <f t="shared" si="2"/>
        <v>808</v>
      </c>
      <c r="N6" s="15">
        <f t="shared" si="0"/>
        <v>7471</v>
      </c>
    </row>
    <row r="7" spans="1:14" x14ac:dyDescent="0.3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5">
        <f t="shared" si="0"/>
        <v>0</v>
      </c>
    </row>
    <row r="8" spans="1:14" x14ac:dyDescent="0.35">
      <c r="A8" s="17" t="s">
        <v>20</v>
      </c>
      <c r="B8" s="16">
        <f>SUM(B4:B7)</f>
        <v>0</v>
      </c>
      <c r="C8" s="16">
        <f t="shared" ref="C8:M8" si="3">SUM(C4:C7)</f>
        <v>0</v>
      </c>
      <c r="D8" s="16">
        <f t="shared" si="3"/>
        <v>4577</v>
      </c>
      <c r="E8" s="16">
        <f t="shared" si="3"/>
        <v>6156</v>
      </c>
      <c r="F8" s="16">
        <f t="shared" si="3"/>
        <v>6367</v>
      </c>
      <c r="G8" s="16">
        <f t="shared" si="3"/>
        <v>7071</v>
      </c>
      <c r="H8" s="16">
        <f t="shared" si="3"/>
        <v>5603</v>
      </c>
      <c r="I8" s="16">
        <f t="shared" si="3"/>
        <v>5069</v>
      </c>
      <c r="J8" s="16">
        <f t="shared" si="3"/>
        <v>4248</v>
      </c>
      <c r="K8" s="16">
        <f t="shared" si="3"/>
        <v>6915</v>
      </c>
      <c r="L8" s="16">
        <f t="shared" si="3"/>
        <v>7579</v>
      </c>
      <c r="M8" s="16">
        <f t="shared" si="3"/>
        <v>9042</v>
      </c>
      <c r="N8" s="16">
        <f t="shared" si="0"/>
        <v>62627</v>
      </c>
    </row>
    <row r="9" spans="1:14" x14ac:dyDescent="0.3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5">
        <f t="shared" si="0"/>
        <v>0</v>
      </c>
    </row>
    <row r="10" spans="1:14" x14ac:dyDescent="0.35">
      <c r="A10" s="17" t="s">
        <v>21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5">
        <f t="shared" si="0"/>
        <v>0</v>
      </c>
    </row>
    <row r="11" spans="1:14" x14ac:dyDescent="0.35">
      <c r="A11" s="16" t="s">
        <v>22</v>
      </c>
      <c r="B11" s="15">
        <v>0</v>
      </c>
      <c r="C11" s="15">
        <v>0</v>
      </c>
      <c r="D11" s="15">
        <v>1600</v>
      </c>
      <c r="E11" s="15">
        <v>1600</v>
      </c>
      <c r="F11" s="15">
        <v>1600</v>
      </c>
      <c r="G11" s="15">
        <v>1600</v>
      </c>
      <c r="H11" s="15">
        <v>1600</v>
      </c>
      <c r="I11" s="15">
        <v>1600</v>
      </c>
      <c r="J11" s="15">
        <v>1600</v>
      </c>
      <c r="K11" s="15">
        <v>1600</v>
      </c>
      <c r="L11" s="15">
        <v>1600</v>
      </c>
      <c r="M11" s="15">
        <v>1600</v>
      </c>
      <c r="N11" s="15">
        <f t="shared" si="0"/>
        <v>16000</v>
      </c>
    </row>
    <row r="12" spans="1:14" x14ac:dyDescent="0.35">
      <c r="A12" s="16" t="s">
        <v>23</v>
      </c>
      <c r="B12" s="15">
        <v>0</v>
      </c>
      <c r="C12" s="15">
        <v>0</v>
      </c>
      <c r="D12" s="15">
        <v>0</v>
      </c>
      <c r="E12" s="15">
        <v>200</v>
      </c>
      <c r="F12" s="15">
        <v>0</v>
      </c>
      <c r="G12" s="15">
        <v>0</v>
      </c>
      <c r="H12" s="15">
        <v>200</v>
      </c>
      <c r="I12" s="15">
        <v>0</v>
      </c>
      <c r="J12" s="15">
        <v>0</v>
      </c>
      <c r="K12" s="15">
        <v>0</v>
      </c>
      <c r="L12" s="15">
        <v>200</v>
      </c>
      <c r="M12" s="15">
        <v>0</v>
      </c>
      <c r="N12" s="15">
        <f t="shared" si="0"/>
        <v>600</v>
      </c>
    </row>
    <row r="13" spans="1:14" x14ac:dyDescent="0.35">
      <c r="A13" s="16" t="s">
        <v>24</v>
      </c>
      <c r="B13" s="15">
        <v>0</v>
      </c>
      <c r="C13" s="15">
        <v>0</v>
      </c>
      <c r="D13" s="15">
        <v>125</v>
      </c>
      <c r="E13" s="15">
        <v>0</v>
      </c>
      <c r="F13" s="15">
        <v>125</v>
      </c>
      <c r="G13" s="15">
        <v>0</v>
      </c>
      <c r="H13" s="15">
        <v>125</v>
      </c>
      <c r="I13" s="15">
        <v>125</v>
      </c>
      <c r="J13" s="15">
        <v>0</v>
      </c>
      <c r="K13" s="15">
        <v>0</v>
      </c>
      <c r="L13" s="15">
        <v>125</v>
      </c>
      <c r="M13" s="15">
        <v>150</v>
      </c>
      <c r="N13" s="15">
        <f t="shared" si="0"/>
        <v>775</v>
      </c>
    </row>
    <row r="14" spans="1:14" x14ac:dyDescent="0.35">
      <c r="A14" s="16" t="s">
        <v>25</v>
      </c>
      <c r="B14" s="15">
        <v>0</v>
      </c>
      <c r="C14" s="15">
        <v>0</v>
      </c>
      <c r="D14" s="15">
        <v>455</v>
      </c>
      <c r="E14" s="15">
        <v>422</v>
      </c>
      <c r="F14" s="15">
        <v>567</v>
      </c>
      <c r="G14" s="15">
        <v>854</v>
      </c>
      <c r="H14" s="15">
        <v>242</v>
      </c>
      <c r="I14" s="15">
        <v>562</v>
      </c>
      <c r="J14" s="15">
        <v>212</v>
      </c>
      <c r="K14" s="15">
        <v>341</v>
      </c>
      <c r="L14" s="15">
        <v>431</v>
      </c>
      <c r="M14" s="15">
        <v>234</v>
      </c>
      <c r="N14" s="15">
        <f t="shared" si="0"/>
        <v>4320</v>
      </c>
    </row>
    <row r="15" spans="1:14" x14ac:dyDescent="0.35">
      <c r="A15" s="16" t="s">
        <v>55</v>
      </c>
      <c r="B15" s="15">
        <v>0</v>
      </c>
      <c r="C15" s="15">
        <v>0</v>
      </c>
      <c r="D15" s="15">
        <v>2000</v>
      </c>
      <c r="E15" s="15">
        <v>2000</v>
      </c>
      <c r="F15" s="15">
        <v>2000</v>
      </c>
      <c r="G15" s="15">
        <v>2000</v>
      </c>
      <c r="H15" s="15">
        <v>2000</v>
      </c>
      <c r="I15" s="15">
        <v>2000</v>
      </c>
      <c r="J15" s="15">
        <v>2000</v>
      </c>
      <c r="K15" s="15">
        <v>2000</v>
      </c>
      <c r="L15" s="15">
        <v>2000</v>
      </c>
      <c r="M15" s="15">
        <v>2000</v>
      </c>
      <c r="N15" s="15">
        <f t="shared" si="0"/>
        <v>20000</v>
      </c>
    </row>
    <row r="16" spans="1:14" x14ac:dyDescent="0.35">
      <c r="A16" s="15" t="s">
        <v>62</v>
      </c>
      <c r="B16" s="15">
        <v>0</v>
      </c>
      <c r="C16" s="15">
        <v>0</v>
      </c>
      <c r="D16" s="15">
        <v>500</v>
      </c>
      <c r="E16" s="15">
        <v>475</v>
      </c>
      <c r="F16" s="15">
        <v>495</v>
      </c>
      <c r="G16" s="15">
        <v>436</v>
      </c>
      <c r="H16" s="15">
        <v>343</v>
      </c>
      <c r="I16" s="15">
        <v>466</v>
      </c>
      <c r="J16" s="15">
        <v>345</v>
      </c>
      <c r="K16" s="15">
        <v>426</v>
      </c>
      <c r="L16" s="15">
        <v>631</v>
      </c>
      <c r="M16" s="15">
        <v>325</v>
      </c>
      <c r="N16" s="15">
        <f t="shared" si="0"/>
        <v>4442</v>
      </c>
    </row>
    <row r="17" spans="1:18" x14ac:dyDescent="0.35">
      <c r="N17" s="15">
        <f t="shared" si="0"/>
        <v>0</v>
      </c>
    </row>
    <row r="18" spans="1:18" x14ac:dyDescent="0.35">
      <c r="A18" s="17" t="s">
        <v>26</v>
      </c>
      <c r="B18" s="15">
        <f t="shared" ref="B18:M18" si="4">SUM(B11:B17)</f>
        <v>0</v>
      </c>
      <c r="C18" s="15">
        <f t="shared" si="4"/>
        <v>0</v>
      </c>
      <c r="D18" s="15">
        <f t="shared" si="4"/>
        <v>4680</v>
      </c>
      <c r="E18" s="15">
        <f t="shared" si="4"/>
        <v>4697</v>
      </c>
      <c r="F18" s="15">
        <f t="shared" si="4"/>
        <v>4787</v>
      </c>
      <c r="G18" s="15">
        <f t="shared" si="4"/>
        <v>4890</v>
      </c>
      <c r="H18" s="15">
        <f t="shared" si="4"/>
        <v>4510</v>
      </c>
      <c r="I18" s="15">
        <f t="shared" si="4"/>
        <v>4753</v>
      </c>
      <c r="J18" s="15">
        <f t="shared" si="4"/>
        <v>4157</v>
      </c>
      <c r="K18" s="15">
        <f t="shared" si="4"/>
        <v>4367</v>
      </c>
      <c r="L18" s="15">
        <f t="shared" si="4"/>
        <v>4987</v>
      </c>
      <c r="M18" s="15">
        <f t="shared" si="4"/>
        <v>4309</v>
      </c>
      <c r="N18" s="15">
        <f t="shared" si="0"/>
        <v>46137</v>
      </c>
    </row>
    <row r="19" spans="1:18" x14ac:dyDescent="0.35">
      <c r="A19" s="16" t="s">
        <v>27</v>
      </c>
      <c r="B19" s="15">
        <f>B8-B18</f>
        <v>0</v>
      </c>
      <c r="C19" s="15">
        <f t="shared" ref="C19:M19" si="5">C8-C18</f>
        <v>0</v>
      </c>
      <c r="D19" s="15">
        <f t="shared" si="5"/>
        <v>-103</v>
      </c>
      <c r="E19" s="15">
        <f t="shared" si="5"/>
        <v>1459</v>
      </c>
      <c r="F19" s="15">
        <f t="shared" si="5"/>
        <v>1580</v>
      </c>
      <c r="G19" s="15">
        <f t="shared" si="5"/>
        <v>2181</v>
      </c>
      <c r="H19" s="15">
        <f t="shared" si="5"/>
        <v>1093</v>
      </c>
      <c r="I19" s="15">
        <f t="shared" si="5"/>
        <v>316</v>
      </c>
      <c r="J19" s="15">
        <f t="shared" si="5"/>
        <v>91</v>
      </c>
      <c r="K19" s="15">
        <f t="shared" si="5"/>
        <v>2548</v>
      </c>
      <c r="L19" s="15">
        <f t="shared" si="5"/>
        <v>2592</v>
      </c>
      <c r="M19" s="15">
        <f t="shared" si="5"/>
        <v>4733</v>
      </c>
      <c r="N19" s="15">
        <f t="shared" si="0"/>
        <v>16490</v>
      </c>
    </row>
    <row r="20" spans="1:18" x14ac:dyDescent="0.35">
      <c r="A20" s="16" t="s">
        <v>39</v>
      </c>
      <c r="B20" s="15">
        <f>B19*12%</f>
        <v>0</v>
      </c>
      <c r="C20" s="15">
        <f t="shared" ref="C20:M20" si="6">C19*12%</f>
        <v>0</v>
      </c>
      <c r="D20" s="15">
        <f t="shared" si="6"/>
        <v>-12.36</v>
      </c>
      <c r="E20" s="15">
        <f t="shared" si="6"/>
        <v>175.07999999999998</v>
      </c>
      <c r="F20" s="15">
        <f t="shared" si="6"/>
        <v>189.6</v>
      </c>
      <c r="G20" s="15">
        <f t="shared" si="6"/>
        <v>261.71999999999997</v>
      </c>
      <c r="H20" s="15">
        <f t="shared" si="6"/>
        <v>131.16</v>
      </c>
      <c r="I20" s="15">
        <f t="shared" si="6"/>
        <v>37.92</v>
      </c>
      <c r="J20" s="15">
        <f t="shared" si="6"/>
        <v>10.92</v>
      </c>
      <c r="K20" s="15">
        <f t="shared" si="6"/>
        <v>305.76</v>
      </c>
      <c r="L20" s="15">
        <f t="shared" si="6"/>
        <v>311.03999999999996</v>
      </c>
      <c r="M20" s="15">
        <f t="shared" si="6"/>
        <v>567.95999999999992</v>
      </c>
      <c r="N20" s="15">
        <f t="shared" si="0"/>
        <v>1978.7999999999997</v>
      </c>
    </row>
    <row r="21" spans="1:18" x14ac:dyDescent="0.35">
      <c r="A21" s="17" t="s">
        <v>28</v>
      </c>
      <c r="B21" s="15">
        <f>B19-B20</f>
        <v>0</v>
      </c>
      <c r="C21" s="15">
        <f t="shared" ref="C21:M21" si="7">C19-C20</f>
        <v>0</v>
      </c>
      <c r="D21" s="15">
        <f t="shared" si="7"/>
        <v>-90.64</v>
      </c>
      <c r="E21" s="15">
        <f t="shared" si="7"/>
        <v>1283.92</v>
      </c>
      <c r="F21" s="15">
        <f t="shared" si="7"/>
        <v>1390.4</v>
      </c>
      <c r="G21" s="15">
        <f t="shared" si="7"/>
        <v>1919.28</v>
      </c>
      <c r="H21" s="15">
        <f t="shared" si="7"/>
        <v>961.84</v>
      </c>
      <c r="I21" s="15">
        <f t="shared" si="7"/>
        <v>278.08</v>
      </c>
      <c r="J21" s="15">
        <f t="shared" si="7"/>
        <v>80.08</v>
      </c>
      <c r="K21" s="15">
        <f t="shared" si="7"/>
        <v>2242.2399999999998</v>
      </c>
      <c r="L21" s="15">
        <f t="shared" si="7"/>
        <v>2280.96</v>
      </c>
      <c r="M21" s="15">
        <f t="shared" si="7"/>
        <v>4165.04</v>
      </c>
      <c r="N21" s="15">
        <f t="shared" si="0"/>
        <v>14511.2</v>
      </c>
    </row>
    <row r="25" spans="1:18" x14ac:dyDescent="0.35">
      <c r="A25" s="18" t="s">
        <v>40</v>
      </c>
      <c r="B25" s="19" t="s">
        <v>12</v>
      </c>
      <c r="C25" s="19" t="s">
        <v>13</v>
      </c>
      <c r="D25" s="19" t="s">
        <v>14</v>
      </c>
      <c r="E25" s="19" t="s">
        <v>15</v>
      </c>
      <c r="F25" s="19" t="s">
        <v>19</v>
      </c>
      <c r="G25" s="19" t="s">
        <v>16</v>
      </c>
      <c r="H25" s="19" t="s">
        <v>29</v>
      </c>
      <c r="I25" s="19" t="s">
        <v>30</v>
      </c>
      <c r="J25" s="19" t="s">
        <v>31</v>
      </c>
      <c r="K25" s="19" t="s">
        <v>32</v>
      </c>
      <c r="L25" s="19" t="s">
        <v>33</v>
      </c>
      <c r="M25" s="19" t="s">
        <v>34</v>
      </c>
      <c r="N25" s="20" t="s">
        <v>9</v>
      </c>
      <c r="R25" s="16"/>
    </row>
    <row r="26" spans="1:18" x14ac:dyDescent="0.35">
      <c r="A26" s="21" t="s">
        <v>48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3"/>
      <c r="R26" s="16"/>
    </row>
    <row r="27" spans="1:18" x14ac:dyDescent="0.35">
      <c r="A27" s="24" t="s">
        <v>57</v>
      </c>
      <c r="B27" s="22">
        <v>0</v>
      </c>
      <c r="C27" s="22">
        <v>0</v>
      </c>
      <c r="D27" s="22">
        <v>768</v>
      </c>
      <c r="E27" s="22">
        <v>2355</v>
      </c>
      <c r="F27" s="22">
        <v>2133</v>
      </c>
      <c r="G27" s="22">
        <v>2144</v>
      </c>
      <c r="H27" s="22">
        <v>1324</v>
      </c>
      <c r="I27" s="22">
        <v>1790</v>
      </c>
      <c r="J27" s="22">
        <v>1245</v>
      </c>
      <c r="K27" s="22">
        <v>1452</v>
      </c>
      <c r="L27" s="22">
        <v>3241</v>
      </c>
      <c r="M27" s="22">
        <v>4334</v>
      </c>
      <c r="N27" s="23">
        <f t="shared" ref="N27" si="8">SUM(B27:M27)</f>
        <v>20786</v>
      </c>
      <c r="R27" s="16"/>
    </row>
    <row r="28" spans="1:18" x14ac:dyDescent="0.35">
      <c r="A28" s="24" t="s">
        <v>48</v>
      </c>
      <c r="B28" s="22">
        <v>0</v>
      </c>
      <c r="C28" s="22">
        <v>0</v>
      </c>
      <c r="D28" s="22">
        <v>653</v>
      </c>
      <c r="E28" s="22">
        <v>634</v>
      </c>
      <c r="F28" s="22">
        <v>765</v>
      </c>
      <c r="G28" s="22">
        <v>535</v>
      </c>
      <c r="H28" s="22">
        <v>356</v>
      </c>
      <c r="I28" s="22">
        <v>747</v>
      </c>
      <c r="J28" s="22">
        <v>438</v>
      </c>
      <c r="K28" s="22">
        <v>877</v>
      </c>
      <c r="L28" s="22">
        <v>984</v>
      </c>
      <c r="M28" s="22">
        <v>1022</v>
      </c>
      <c r="N28" s="23">
        <f>SUM(B28:M28)</f>
        <v>7011</v>
      </c>
      <c r="R28" s="16"/>
    </row>
    <row r="29" spans="1:18" x14ac:dyDescent="0.35">
      <c r="A29" s="24" t="s">
        <v>61</v>
      </c>
      <c r="B29" s="22">
        <f t="shared" ref="B29:N29" si="9">SUM(B27:B28)</f>
        <v>0</v>
      </c>
      <c r="C29" s="22">
        <f t="shared" si="9"/>
        <v>0</v>
      </c>
      <c r="D29" s="22">
        <f t="shared" si="9"/>
        <v>1421</v>
      </c>
      <c r="E29" s="22">
        <f t="shared" si="9"/>
        <v>2989</v>
      </c>
      <c r="F29" s="22">
        <f t="shared" si="9"/>
        <v>2898</v>
      </c>
      <c r="G29" s="22">
        <f t="shared" si="9"/>
        <v>2679</v>
      </c>
      <c r="H29" s="22">
        <f t="shared" si="9"/>
        <v>1680</v>
      </c>
      <c r="I29" s="22">
        <f t="shared" si="9"/>
        <v>2537</v>
      </c>
      <c r="J29" s="22">
        <f t="shared" si="9"/>
        <v>1683</v>
      </c>
      <c r="K29" s="22">
        <f t="shared" si="9"/>
        <v>2329</v>
      </c>
      <c r="L29" s="22">
        <f t="shared" si="9"/>
        <v>4225</v>
      </c>
      <c r="M29" s="22">
        <f t="shared" si="9"/>
        <v>5356</v>
      </c>
      <c r="N29" s="25">
        <f t="shared" si="9"/>
        <v>27797</v>
      </c>
    </row>
    <row r="30" spans="1:18" x14ac:dyDescent="0.35">
      <c r="A30" s="21" t="s">
        <v>58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3"/>
    </row>
    <row r="31" spans="1:18" x14ac:dyDescent="0.35">
      <c r="A31" s="24" t="s">
        <v>43</v>
      </c>
      <c r="B31" s="22">
        <v>0</v>
      </c>
      <c r="C31" s="22">
        <v>0</v>
      </c>
      <c r="D31" s="22">
        <v>143</v>
      </c>
      <c r="E31" s="22">
        <v>463</v>
      </c>
      <c r="F31" s="22">
        <v>643</v>
      </c>
      <c r="G31" s="22">
        <v>432</v>
      </c>
      <c r="H31" s="22">
        <v>242</v>
      </c>
      <c r="I31" s="22">
        <v>456</v>
      </c>
      <c r="J31" s="22">
        <v>324</v>
      </c>
      <c r="K31" s="22">
        <v>643</v>
      </c>
      <c r="L31" s="22">
        <v>132</v>
      </c>
      <c r="M31" s="22">
        <v>546</v>
      </c>
      <c r="N31" s="23">
        <f>SUM(B31:M31)</f>
        <v>4024</v>
      </c>
    </row>
    <row r="32" spans="1:18" x14ac:dyDescent="0.35">
      <c r="A32" s="24" t="s">
        <v>47</v>
      </c>
      <c r="B32" s="22">
        <v>0</v>
      </c>
      <c r="C32" s="22">
        <v>0</v>
      </c>
      <c r="D32" s="22">
        <v>747</v>
      </c>
      <c r="E32" s="22">
        <v>412</v>
      </c>
      <c r="F32" s="22">
        <v>567</v>
      </c>
      <c r="G32" s="22">
        <v>987</v>
      </c>
      <c r="H32" s="22">
        <v>875</v>
      </c>
      <c r="I32" s="22">
        <v>324</v>
      </c>
      <c r="J32" s="22">
        <v>245</v>
      </c>
      <c r="K32" s="22">
        <v>764</v>
      </c>
      <c r="L32" s="22">
        <v>345</v>
      </c>
      <c r="M32" s="22">
        <v>653</v>
      </c>
      <c r="N32" s="23">
        <f>SUM(B32:M32)</f>
        <v>5919</v>
      </c>
    </row>
    <row r="33" spans="1:14" x14ac:dyDescent="0.35">
      <c r="A33" s="24" t="s">
        <v>46</v>
      </c>
      <c r="B33" s="22">
        <v>0</v>
      </c>
      <c r="C33" s="22">
        <v>0</v>
      </c>
      <c r="D33" s="22">
        <v>346</v>
      </c>
      <c r="E33" s="22">
        <v>635</v>
      </c>
      <c r="F33" s="22">
        <v>456</v>
      </c>
      <c r="G33" s="22">
        <v>857</v>
      </c>
      <c r="H33" s="22">
        <v>432</v>
      </c>
      <c r="I33" s="22">
        <v>132</v>
      </c>
      <c r="J33" s="22">
        <v>635</v>
      </c>
      <c r="K33" s="22">
        <v>534</v>
      </c>
      <c r="L33" s="22">
        <v>563</v>
      </c>
      <c r="M33" s="22">
        <v>456</v>
      </c>
      <c r="N33" s="23">
        <f>SUM(B33:M33)</f>
        <v>5046</v>
      </c>
    </row>
    <row r="34" spans="1:14" x14ac:dyDescent="0.35">
      <c r="A34" s="24" t="s">
        <v>41</v>
      </c>
      <c r="B34" s="22">
        <v>0</v>
      </c>
      <c r="C34" s="22">
        <v>0</v>
      </c>
      <c r="D34" s="22">
        <v>922</v>
      </c>
      <c r="E34" s="22">
        <v>766</v>
      </c>
      <c r="F34" s="22">
        <v>986</v>
      </c>
      <c r="G34" s="22">
        <v>1245</v>
      </c>
      <c r="H34" s="22">
        <v>854</v>
      </c>
      <c r="I34" s="22">
        <v>654</v>
      </c>
      <c r="J34" s="22">
        <v>656</v>
      </c>
      <c r="K34" s="22">
        <v>994</v>
      </c>
      <c r="L34" s="22">
        <v>875</v>
      </c>
      <c r="M34" s="22">
        <v>1100</v>
      </c>
      <c r="N34" s="23">
        <f>SUM(B34:M34)</f>
        <v>9052</v>
      </c>
    </row>
    <row r="35" spans="1:14" x14ac:dyDescent="0.35">
      <c r="A35" s="24" t="s">
        <v>42</v>
      </c>
      <c r="B35" s="22">
        <v>0</v>
      </c>
      <c r="C35" s="22">
        <v>0</v>
      </c>
      <c r="D35" s="22">
        <v>432</v>
      </c>
      <c r="E35" s="22">
        <v>543</v>
      </c>
      <c r="F35" s="22">
        <v>321</v>
      </c>
      <c r="G35" s="22">
        <v>234</v>
      </c>
      <c r="H35" s="22">
        <v>324</v>
      </c>
      <c r="I35" s="22">
        <v>321</v>
      </c>
      <c r="J35" s="22">
        <v>234</v>
      </c>
      <c r="K35" s="22">
        <v>543</v>
      </c>
      <c r="L35" s="22">
        <v>243</v>
      </c>
      <c r="M35" s="22">
        <v>123</v>
      </c>
      <c r="N35" s="23">
        <f>SUM(B35:M35)</f>
        <v>3318</v>
      </c>
    </row>
    <row r="36" spans="1:14" x14ac:dyDescent="0.35">
      <c r="A36" s="24" t="s">
        <v>60</v>
      </c>
      <c r="B36" s="22">
        <f t="shared" ref="B36:N36" si="10">SUM(B31:B35)</f>
        <v>0</v>
      </c>
      <c r="C36" s="22">
        <f t="shared" si="10"/>
        <v>0</v>
      </c>
      <c r="D36" s="22">
        <f t="shared" si="10"/>
        <v>2590</v>
      </c>
      <c r="E36" s="22">
        <f t="shared" si="10"/>
        <v>2819</v>
      </c>
      <c r="F36" s="22">
        <f t="shared" si="10"/>
        <v>2973</v>
      </c>
      <c r="G36" s="22">
        <f t="shared" si="10"/>
        <v>3755</v>
      </c>
      <c r="H36" s="22">
        <f t="shared" si="10"/>
        <v>2727</v>
      </c>
      <c r="I36" s="22">
        <f t="shared" si="10"/>
        <v>1887</v>
      </c>
      <c r="J36" s="22">
        <f t="shared" si="10"/>
        <v>2094</v>
      </c>
      <c r="K36" s="22">
        <f t="shared" si="10"/>
        <v>3478</v>
      </c>
      <c r="L36" s="22">
        <f t="shared" si="10"/>
        <v>2158</v>
      </c>
      <c r="M36" s="22">
        <f t="shared" si="10"/>
        <v>2878</v>
      </c>
      <c r="N36" s="25">
        <f t="shared" si="10"/>
        <v>27359</v>
      </c>
    </row>
    <row r="37" spans="1:14" x14ac:dyDescent="0.35">
      <c r="A37" s="21" t="s">
        <v>38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3"/>
    </row>
    <row r="38" spans="1:14" x14ac:dyDescent="0.35">
      <c r="A38" s="24" t="s">
        <v>44</v>
      </c>
      <c r="B38" s="22">
        <v>0</v>
      </c>
      <c r="C38" s="22">
        <v>0</v>
      </c>
      <c r="D38" s="22">
        <v>145</v>
      </c>
      <c r="E38" s="22">
        <v>135</v>
      </c>
      <c r="F38" s="22">
        <v>265</v>
      </c>
      <c r="G38" s="22">
        <v>325</v>
      </c>
      <c r="H38" s="22">
        <v>654</v>
      </c>
      <c r="I38" s="22">
        <v>432</v>
      </c>
      <c r="J38" s="22">
        <v>257</v>
      </c>
      <c r="K38" s="22">
        <v>875</v>
      </c>
      <c r="L38" s="22">
        <v>543</v>
      </c>
      <c r="M38" s="22">
        <v>485</v>
      </c>
      <c r="N38" s="23">
        <f>SUM(B38:M38)</f>
        <v>4116</v>
      </c>
    </row>
    <row r="39" spans="1:14" x14ac:dyDescent="0.35">
      <c r="A39" s="24" t="s">
        <v>45</v>
      </c>
      <c r="B39" s="22">
        <v>0</v>
      </c>
      <c r="C39" s="22">
        <v>0</v>
      </c>
      <c r="D39" s="22">
        <v>421</v>
      </c>
      <c r="E39" s="22">
        <v>213</v>
      </c>
      <c r="F39" s="22">
        <v>231</v>
      </c>
      <c r="G39" s="22">
        <v>312</v>
      </c>
      <c r="H39" s="22">
        <v>542</v>
      </c>
      <c r="I39" s="22">
        <v>213</v>
      </c>
      <c r="J39" s="22">
        <v>214</v>
      </c>
      <c r="K39" s="22">
        <v>233</v>
      </c>
      <c r="L39" s="22">
        <v>653</v>
      </c>
      <c r="M39" s="22">
        <v>323</v>
      </c>
      <c r="N39" s="23">
        <f>SUM(B39:M39)</f>
        <v>3355</v>
      </c>
    </row>
    <row r="40" spans="1:14" x14ac:dyDescent="0.35">
      <c r="A40" s="24" t="s">
        <v>59</v>
      </c>
      <c r="B40" s="22"/>
      <c r="C40" s="22"/>
      <c r="D40" s="22">
        <f t="shared" ref="D40:N40" si="11">SUM(D38:D39)</f>
        <v>566</v>
      </c>
      <c r="E40" s="22">
        <f t="shared" si="11"/>
        <v>348</v>
      </c>
      <c r="F40" s="22">
        <f t="shared" si="11"/>
        <v>496</v>
      </c>
      <c r="G40" s="22">
        <f t="shared" si="11"/>
        <v>637</v>
      </c>
      <c r="H40" s="22">
        <f t="shared" si="11"/>
        <v>1196</v>
      </c>
      <c r="I40" s="22">
        <f t="shared" si="11"/>
        <v>645</v>
      </c>
      <c r="J40" s="22">
        <f t="shared" si="11"/>
        <v>471</v>
      </c>
      <c r="K40" s="22">
        <f t="shared" si="11"/>
        <v>1108</v>
      </c>
      <c r="L40" s="22">
        <f t="shared" si="11"/>
        <v>1196</v>
      </c>
      <c r="M40" s="22">
        <f t="shared" si="11"/>
        <v>808</v>
      </c>
      <c r="N40" s="25">
        <f t="shared" si="11"/>
        <v>7471</v>
      </c>
    </row>
    <row r="41" spans="1:14" x14ac:dyDescent="0.35">
      <c r="A41" s="24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3"/>
    </row>
    <row r="42" spans="1:14" x14ac:dyDescent="0.3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8"/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3E3CB-7328-4465-A020-B86CEB0A3462}">
  <dimension ref="A1:R42"/>
  <sheetViews>
    <sheetView zoomScale="80" zoomScaleNormal="80" workbookViewId="0">
      <selection activeCell="M14" sqref="M14"/>
    </sheetView>
  </sheetViews>
  <sheetFormatPr defaultRowHeight="14.5" x14ac:dyDescent="0.35"/>
  <cols>
    <col min="1" max="1" width="34.90625" style="15" customWidth="1"/>
    <col min="2" max="2" width="12.81640625" style="15" customWidth="1"/>
    <col min="3" max="3" width="12.08984375" style="15" customWidth="1"/>
    <col min="4" max="5" width="10.1796875" style="15" bestFit="1" customWidth="1"/>
    <col min="6" max="6" width="10.81640625" style="15" customWidth="1"/>
    <col min="7" max="7" width="11.90625" style="15" customWidth="1"/>
    <col min="8" max="8" width="13.36328125" style="15" customWidth="1"/>
    <col min="9" max="9" width="12.54296875" style="15" customWidth="1"/>
    <col min="10" max="10" width="11.6328125" style="15" customWidth="1"/>
    <col min="11" max="11" width="13" style="15" customWidth="1"/>
    <col min="12" max="12" width="11.6328125" style="15" customWidth="1"/>
    <col min="13" max="13" width="13.54296875" style="15" customWidth="1"/>
    <col min="14" max="14" width="13.90625" style="15" customWidth="1"/>
    <col min="15" max="17" width="8.7265625" style="15"/>
    <col min="18" max="18" width="25.08984375" style="15" customWidth="1"/>
    <col min="19" max="26" width="8.7265625" style="15"/>
    <col min="27" max="27" width="11.26953125" style="15" customWidth="1"/>
    <col min="28" max="28" width="8.7265625" style="15"/>
    <col min="29" max="29" width="10.08984375" style="15" customWidth="1"/>
    <col min="30" max="30" width="10" style="15" customWidth="1"/>
    <col min="31" max="16384" width="8.7265625" style="15"/>
  </cols>
  <sheetData>
    <row r="1" spans="1:14" x14ac:dyDescent="0.3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 x14ac:dyDescent="0.35">
      <c r="A2" s="30" t="s">
        <v>56</v>
      </c>
      <c r="B2" s="19" t="s">
        <v>12</v>
      </c>
      <c r="C2" s="19" t="s">
        <v>13</v>
      </c>
      <c r="D2" s="19" t="s">
        <v>14</v>
      </c>
      <c r="E2" s="19" t="s">
        <v>15</v>
      </c>
      <c r="F2" s="19" t="s">
        <v>19</v>
      </c>
      <c r="G2" s="19" t="s">
        <v>16</v>
      </c>
      <c r="H2" s="19" t="s">
        <v>29</v>
      </c>
      <c r="I2" s="19" t="s">
        <v>30</v>
      </c>
      <c r="J2" s="19" t="s">
        <v>31</v>
      </c>
      <c r="K2" s="19" t="s">
        <v>32</v>
      </c>
      <c r="L2" s="19" t="s">
        <v>33</v>
      </c>
      <c r="M2" s="19" t="s">
        <v>34</v>
      </c>
      <c r="N2" s="20" t="s">
        <v>35</v>
      </c>
    </row>
    <row r="3" spans="1:14" x14ac:dyDescent="0.35">
      <c r="A3" s="31" t="s">
        <v>18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3">
        <f t="shared" ref="N3:N21" si="0">SUM(B3:M3)</f>
        <v>0</v>
      </c>
    </row>
    <row r="4" spans="1:14" x14ac:dyDescent="0.35">
      <c r="A4" s="32" t="s">
        <v>37</v>
      </c>
      <c r="B4" s="29">
        <v>2901</v>
      </c>
      <c r="C4" s="29">
        <v>2551</v>
      </c>
      <c r="D4" s="29">
        <f t="shared" ref="D4:M4" si="1">D36</f>
        <v>3580</v>
      </c>
      <c r="E4" s="29">
        <f t="shared" si="1"/>
        <v>1979</v>
      </c>
      <c r="F4" s="29">
        <f t="shared" si="1"/>
        <v>3620</v>
      </c>
      <c r="G4" s="29">
        <f t="shared" si="1"/>
        <v>3949</v>
      </c>
      <c r="H4" s="29">
        <f t="shared" si="1"/>
        <v>4363</v>
      </c>
      <c r="I4" s="29">
        <f t="shared" si="1"/>
        <v>4256</v>
      </c>
      <c r="J4" s="29">
        <f t="shared" si="1"/>
        <v>5104</v>
      </c>
      <c r="K4" s="29">
        <f t="shared" si="1"/>
        <v>5431</v>
      </c>
      <c r="L4" s="29">
        <f t="shared" si="1"/>
        <v>5701</v>
      </c>
      <c r="M4" s="29">
        <f t="shared" si="1"/>
        <v>6591</v>
      </c>
      <c r="N4" s="23">
        <f t="shared" si="0"/>
        <v>50026</v>
      </c>
    </row>
    <row r="5" spans="1:14" x14ac:dyDescent="0.35">
      <c r="A5" s="32" t="s">
        <v>36</v>
      </c>
      <c r="B5" s="29">
        <v>2455</v>
      </c>
      <c r="C5" s="29">
        <v>2124</v>
      </c>
      <c r="D5" s="29">
        <f>D27+D28</f>
        <v>2030</v>
      </c>
      <c r="E5" s="29">
        <f>E27+E28</f>
        <v>2179</v>
      </c>
      <c r="F5" s="29">
        <f>F27+F28</f>
        <v>2120</v>
      </c>
      <c r="G5" s="29">
        <f>G27+G28</f>
        <v>1921</v>
      </c>
      <c r="H5" s="29">
        <f>H27+H28</f>
        <v>2331</v>
      </c>
      <c r="I5" s="29">
        <f>I29</f>
        <v>1958</v>
      </c>
      <c r="J5" s="29">
        <f>J29</f>
        <v>2866</v>
      </c>
      <c r="K5" s="29">
        <f>K29</f>
        <v>3979</v>
      </c>
      <c r="L5" s="29">
        <f>L29</f>
        <v>4701</v>
      </c>
      <c r="M5" s="29">
        <f>M29</f>
        <v>5801</v>
      </c>
      <c r="N5" s="23">
        <f t="shared" si="0"/>
        <v>34465</v>
      </c>
    </row>
    <row r="6" spans="1:14" x14ac:dyDescent="0.35">
      <c r="A6" s="32" t="s">
        <v>38</v>
      </c>
      <c r="B6" s="29">
        <v>1256</v>
      </c>
      <c r="C6" s="29">
        <v>1244</v>
      </c>
      <c r="D6" s="29">
        <v>964</v>
      </c>
      <c r="E6" s="29">
        <v>2314</v>
      </c>
      <c r="F6" s="29">
        <v>2451</v>
      </c>
      <c r="G6" s="29">
        <f>G40</f>
        <v>1198</v>
      </c>
      <c r="H6" s="29">
        <v>1631</v>
      </c>
      <c r="I6" s="29">
        <v>1216</v>
      </c>
      <c r="J6" s="29">
        <f>J40</f>
        <v>1647</v>
      </c>
      <c r="K6" s="29">
        <v>1667</v>
      </c>
      <c r="L6" s="29">
        <v>1764</v>
      </c>
      <c r="M6" s="29">
        <v>1787</v>
      </c>
      <c r="N6" s="23">
        <f t="shared" si="0"/>
        <v>19139</v>
      </c>
    </row>
    <row r="7" spans="1:14" x14ac:dyDescent="0.35">
      <c r="A7" s="32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3">
        <f t="shared" si="0"/>
        <v>0</v>
      </c>
    </row>
    <row r="8" spans="1:14" x14ac:dyDescent="0.35">
      <c r="A8" s="31" t="s">
        <v>20</v>
      </c>
      <c r="B8" s="29">
        <f>SUM(B4:B7)</f>
        <v>6612</v>
      </c>
      <c r="C8" s="29">
        <f t="shared" ref="C8:M8" si="2">SUM(C4:C7)</f>
        <v>5919</v>
      </c>
      <c r="D8" s="29">
        <f t="shared" si="2"/>
        <v>6574</v>
      </c>
      <c r="E8" s="29">
        <f t="shared" si="2"/>
        <v>6472</v>
      </c>
      <c r="F8" s="29">
        <f t="shared" si="2"/>
        <v>8191</v>
      </c>
      <c r="G8" s="29">
        <f t="shared" si="2"/>
        <v>7068</v>
      </c>
      <c r="H8" s="29">
        <f t="shared" si="2"/>
        <v>8325</v>
      </c>
      <c r="I8" s="29">
        <f t="shared" si="2"/>
        <v>7430</v>
      </c>
      <c r="J8" s="29">
        <f t="shared" si="2"/>
        <v>9617</v>
      </c>
      <c r="K8" s="29">
        <f t="shared" si="2"/>
        <v>11077</v>
      </c>
      <c r="L8" s="29">
        <f t="shared" si="2"/>
        <v>12166</v>
      </c>
      <c r="M8" s="29">
        <f t="shared" si="2"/>
        <v>14179</v>
      </c>
      <c r="N8" s="33">
        <f t="shared" si="0"/>
        <v>103630</v>
      </c>
    </row>
    <row r="9" spans="1:14" x14ac:dyDescent="0.35">
      <c r="A9" s="32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3">
        <f t="shared" si="0"/>
        <v>0</v>
      </c>
    </row>
    <row r="10" spans="1:14" x14ac:dyDescent="0.35">
      <c r="A10" s="31" t="s">
        <v>21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3">
        <f t="shared" si="0"/>
        <v>0</v>
      </c>
    </row>
    <row r="11" spans="1:14" x14ac:dyDescent="0.35">
      <c r="A11" s="32" t="s">
        <v>22</v>
      </c>
      <c r="B11" s="22">
        <v>1800</v>
      </c>
      <c r="C11" s="22">
        <v>1800</v>
      </c>
      <c r="D11" s="22">
        <v>1800</v>
      </c>
      <c r="E11" s="22">
        <v>1800</v>
      </c>
      <c r="F11" s="22">
        <v>1800</v>
      </c>
      <c r="G11" s="22">
        <v>1800</v>
      </c>
      <c r="H11" s="22">
        <v>1800</v>
      </c>
      <c r="I11" s="22">
        <v>1800</v>
      </c>
      <c r="J11" s="22">
        <v>1800</v>
      </c>
      <c r="K11" s="22">
        <v>1800</v>
      </c>
      <c r="L11" s="22">
        <v>1800</v>
      </c>
      <c r="M11" s="22">
        <v>1800</v>
      </c>
      <c r="N11" s="23">
        <f t="shared" si="0"/>
        <v>21600</v>
      </c>
    </row>
    <row r="12" spans="1:14" x14ac:dyDescent="0.35">
      <c r="A12" s="32" t="s">
        <v>23</v>
      </c>
      <c r="B12" s="22">
        <v>250</v>
      </c>
      <c r="C12" s="22">
        <v>0</v>
      </c>
      <c r="D12" s="22">
        <v>0</v>
      </c>
      <c r="E12" s="22">
        <v>250</v>
      </c>
      <c r="F12" s="22">
        <v>0</v>
      </c>
      <c r="G12" s="22">
        <v>0</v>
      </c>
      <c r="H12" s="22">
        <v>250</v>
      </c>
      <c r="I12" s="22">
        <v>0</v>
      </c>
      <c r="J12" s="22">
        <v>0</v>
      </c>
      <c r="K12" s="22">
        <v>0</v>
      </c>
      <c r="L12" s="22">
        <v>250</v>
      </c>
      <c r="M12" s="22">
        <v>0</v>
      </c>
      <c r="N12" s="23">
        <f t="shared" si="0"/>
        <v>1000</v>
      </c>
    </row>
    <row r="13" spans="1:14" x14ac:dyDescent="0.35">
      <c r="A13" s="32" t="s">
        <v>24</v>
      </c>
      <c r="B13" s="22">
        <v>175</v>
      </c>
      <c r="C13" s="22">
        <v>0</v>
      </c>
      <c r="D13" s="22">
        <v>175</v>
      </c>
      <c r="E13" s="22">
        <v>0</v>
      </c>
      <c r="F13" s="22">
        <v>175</v>
      </c>
      <c r="G13" s="22">
        <v>0</v>
      </c>
      <c r="H13" s="22">
        <v>175</v>
      </c>
      <c r="I13" s="22">
        <v>175</v>
      </c>
      <c r="J13" s="22">
        <v>0</v>
      </c>
      <c r="K13" s="22">
        <v>0</v>
      </c>
      <c r="L13" s="22">
        <v>175</v>
      </c>
      <c r="M13" s="22">
        <v>175</v>
      </c>
      <c r="N13" s="23">
        <f t="shared" si="0"/>
        <v>1225</v>
      </c>
    </row>
    <row r="14" spans="1:14" x14ac:dyDescent="0.35">
      <c r="A14" s="32" t="s">
        <v>25</v>
      </c>
      <c r="B14" s="22">
        <v>642</v>
      </c>
      <c r="C14" s="22">
        <v>422</v>
      </c>
      <c r="D14" s="22">
        <v>633</v>
      </c>
      <c r="E14" s="22">
        <v>422</v>
      </c>
      <c r="F14" s="22">
        <v>214</v>
      </c>
      <c r="G14" s="22">
        <v>654</v>
      </c>
      <c r="H14" s="22">
        <v>774</v>
      </c>
      <c r="I14" s="22">
        <v>313</v>
      </c>
      <c r="J14" s="22">
        <v>321</v>
      </c>
      <c r="K14" s="22">
        <v>642</v>
      </c>
      <c r="L14" s="22">
        <v>431</v>
      </c>
      <c r="M14" s="22">
        <v>234</v>
      </c>
      <c r="N14" s="23">
        <f t="shared" si="0"/>
        <v>5702</v>
      </c>
    </row>
    <row r="15" spans="1:14" x14ac:dyDescent="0.35">
      <c r="A15" s="32" t="s">
        <v>55</v>
      </c>
      <c r="B15" s="22">
        <v>2200</v>
      </c>
      <c r="C15" s="22">
        <v>2200</v>
      </c>
      <c r="D15" s="22">
        <v>2200</v>
      </c>
      <c r="E15" s="22">
        <v>2200</v>
      </c>
      <c r="F15" s="22">
        <v>2200</v>
      </c>
      <c r="G15" s="22">
        <v>2200</v>
      </c>
      <c r="H15" s="22">
        <v>2200</v>
      </c>
      <c r="I15" s="22">
        <v>2200</v>
      </c>
      <c r="J15" s="22">
        <v>2200</v>
      </c>
      <c r="K15" s="22">
        <v>2200</v>
      </c>
      <c r="L15" s="22">
        <v>2200</v>
      </c>
      <c r="M15" s="22">
        <v>2200</v>
      </c>
      <c r="N15" s="23">
        <f t="shared" si="0"/>
        <v>26400</v>
      </c>
    </row>
    <row r="16" spans="1:14" x14ac:dyDescent="0.35">
      <c r="A16" s="24" t="s">
        <v>62</v>
      </c>
      <c r="B16" s="22">
        <v>636</v>
      </c>
      <c r="C16" s="22">
        <v>543</v>
      </c>
      <c r="D16" s="22">
        <v>526</v>
      </c>
      <c r="E16" s="22">
        <v>774</v>
      </c>
      <c r="F16" s="22">
        <v>965</v>
      </c>
      <c r="G16" s="22">
        <v>854</v>
      </c>
      <c r="H16" s="22">
        <v>983</v>
      </c>
      <c r="I16" s="22">
        <v>794</v>
      </c>
      <c r="J16" s="22">
        <v>1241</v>
      </c>
      <c r="K16" s="22">
        <v>1451</v>
      </c>
      <c r="L16" s="22">
        <v>1673</v>
      </c>
      <c r="M16" s="22">
        <v>2014</v>
      </c>
      <c r="N16" s="23">
        <f t="shared" si="0"/>
        <v>12454</v>
      </c>
    </row>
    <row r="17" spans="1:18" x14ac:dyDescent="0.35">
      <c r="A17" s="24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3">
        <f t="shared" si="0"/>
        <v>0</v>
      </c>
    </row>
    <row r="18" spans="1:18" x14ac:dyDescent="0.35">
      <c r="A18" s="31" t="s">
        <v>26</v>
      </c>
      <c r="B18" s="22">
        <f t="shared" ref="B18:M18" si="3">SUM(B11:B17)</f>
        <v>5703</v>
      </c>
      <c r="C18" s="22">
        <f t="shared" si="3"/>
        <v>4965</v>
      </c>
      <c r="D18" s="22">
        <f t="shared" si="3"/>
        <v>5334</v>
      </c>
      <c r="E18" s="22">
        <f t="shared" si="3"/>
        <v>5446</v>
      </c>
      <c r="F18" s="22">
        <f t="shared" si="3"/>
        <v>5354</v>
      </c>
      <c r="G18" s="22">
        <f t="shared" si="3"/>
        <v>5508</v>
      </c>
      <c r="H18" s="22">
        <f t="shared" si="3"/>
        <v>6182</v>
      </c>
      <c r="I18" s="22">
        <f t="shared" si="3"/>
        <v>5282</v>
      </c>
      <c r="J18" s="22">
        <f t="shared" si="3"/>
        <v>5562</v>
      </c>
      <c r="K18" s="22">
        <f t="shared" si="3"/>
        <v>6093</v>
      </c>
      <c r="L18" s="22">
        <f t="shared" si="3"/>
        <v>6529</v>
      </c>
      <c r="M18" s="22">
        <f t="shared" si="3"/>
        <v>6423</v>
      </c>
      <c r="N18" s="23">
        <f t="shared" si="0"/>
        <v>68381</v>
      </c>
    </row>
    <row r="19" spans="1:18" x14ac:dyDescent="0.35">
      <c r="A19" s="32" t="s">
        <v>27</v>
      </c>
      <c r="B19" s="22">
        <f>B8-B18</f>
        <v>909</v>
      </c>
      <c r="C19" s="22">
        <f t="shared" ref="C19:M19" si="4">C8-C18</f>
        <v>954</v>
      </c>
      <c r="D19" s="22">
        <f t="shared" si="4"/>
        <v>1240</v>
      </c>
      <c r="E19" s="22">
        <f t="shared" si="4"/>
        <v>1026</v>
      </c>
      <c r="F19" s="22">
        <f t="shared" si="4"/>
        <v>2837</v>
      </c>
      <c r="G19" s="22">
        <f t="shared" si="4"/>
        <v>1560</v>
      </c>
      <c r="H19" s="22">
        <f t="shared" si="4"/>
        <v>2143</v>
      </c>
      <c r="I19" s="22">
        <f t="shared" si="4"/>
        <v>2148</v>
      </c>
      <c r="J19" s="22">
        <f t="shared" si="4"/>
        <v>4055</v>
      </c>
      <c r="K19" s="22">
        <f t="shared" si="4"/>
        <v>4984</v>
      </c>
      <c r="L19" s="22">
        <f t="shared" si="4"/>
        <v>5637</v>
      </c>
      <c r="M19" s="22">
        <f t="shared" si="4"/>
        <v>7756</v>
      </c>
      <c r="N19" s="23">
        <f t="shared" si="0"/>
        <v>35249</v>
      </c>
    </row>
    <row r="20" spans="1:18" x14ac:dyDescent="0.35">
      <c r="A20" s="32" t="s">
        <v>39</v>
      </c>
      <c r="B20" s="22">
        <f>B19*12%</f>
        <v>109.08</v>
      </c>
      <c r="C20" s="22">
        <f t="shared" ref="C20:M20" si="5">C19*12%</f>
        <v>114.47999999999999</v>
      </c>
      <c r="D20" s="22">
        <f t="shared" si="5"/>
        <v>148.79999999999998</v>
      </c>
      <c r="E20" s="22">
        <f t="shared" si="5"/>
        <v>123.11999999999999</v>
      </c>
      <c r="F20" s="22">
        <f t="shared" si="5"/>
        <v>340.44</v>
      </c>
      <c r="G20" s="22">
        <f t="shared" si="5"/>
        <v>187.2</v>
      </c>
      <c r="H20" s="22">
        <f t="shared" si="5"/>
        <v>257.15999999999997</v>
      </c>
      <c r="I20" s="22">
        <f t="shared" si="5"/>
        <v>257.76</v>
      </c>
      <c r="J20" s="22">
        <f t="shared" si="5"/>
        <v>486.59999999999997</v>
      </c>
      <c r="K20" s="22">
        <f t="shared" si="5"/>
        <v>598.07999999999993</v>
      </c>
      <c r="L20" s="22">
        <f t="shared" si="5"/>
        <v>676.43999999999994</v>
      </c>
      <c r="M20" s="22">
        <f t="shared" si="5"/>
        <v>930.71999999999991</v>
      </c>
      <c r="N20" s="23">
        <f t="shared" si="0"/>
        <v>4229.88</v>
      </c>
    </row>
    <row r="21" spans="1:18" x14ac:dyDescent="0.35">
      <c r="A21" s="34" t="s">
        <v>28</v>
      </c>
      <c r="B21" s="27">
        <f>B19-B20</f>
        <v>799.92</v>
      </c>
      <c r="C21" s="27">
        <f t="shared" ref="C21:M21" si="6">C19-C20</f>
        <v>839.52</v>
      </c>
      <c r="D21" s="27">
        <f t="shared" si="6"/>
        <v>1091.2</v>
      </c>
      <c r="E21" s="27">
        <f t="shared" si="6"/>
        <v>902.88</v>
      </c>
      <c r="F21" s="27">
        <f t="shared" si="6"/>
        <v>2496.56</v>
      </c>
      <c r="G21" s="27">
        <f t="shared" si="6"/>
        <v>1372.8</v>
      </c>
      <c r="H21" s="27">
        <f t="shared" si="6"/>
        <v>1885.8400000000001</v>
      </c>
      <c r="I21" s="27">
        <f t="shared" si="6"/>
        <v>1890.24</v>
      </c>
      <c r="J21" s="27">
        <f t="shared" si="6"/>
        <v>3568.4</v>
      </c>
      <c r="K21" s="27">
        <f t="shared" si="6"/>
        <v>4385.92</v>
      </c>
      <c r="L21" s="27">
        <f t="shared" si="6"/>
        <v>4960.5600000000004</v>
      </c>
      <c r="M21" s="27">
        <f t="shared" si="6"/>
        <v>6825.28</v>
      </c>
      <c r="N21" s="28">
        <f t="shared" si="0"/>
        <v>31019.119999999999</v>
      </c>
    </row>
    <row r="25" spans="1:18" x14ac:dyDescent="0.35">
      <c r="A25" s="18" t="s">
        <v>40</v>
      </c>
      <c r="B25" s="19" t="s">
        <v>12</v>
      </c>
      <c r="C25" s="19" t="s">
        <v>13</v>
      </c>
      <c r="D25" s="19" t="s">
        <v>14</v>
      </c>
      <c r="E25" s="19" t="s">
        <v>15</v>
      </c>
      <c r="F25" s="19" t="s">
        <v>19</v>
      </c>
      <c r="G25" s="19" t="s">
        <v>16</v>
      </c>
      <c r="H25" s="19" t="s">
        <v>29</v>
      </c>
      <c r="I25" s="19" t="s">
        <v>30</v>
      </c>
      <c r="J25" s="19" t="s">
        <v>31</v>
      </c>
      <c r="K25" s="19" t="s">
        <v>32</v>
      </c>
      <c r="L25" s="19" t="s">
        <v>33</v>
      </c>
      <c r="M25" s="19" t="s">
        <v>34</v>
      </c>
      <c r="N25" s="20" t="s">
        <v>9</v>
      </c>
      <c r="R25" s="16"/>
    </row>
    <row r="26" spans="1:18" x14ac:dyDescent="0.35">
      <c r="A26" s="21" t="s">
        <v>48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3"/>
      <c r="R26" s="16"/>
    </row>
    <row r="27" spans="1:18" x14ac:dyDescent="0.35">
      <c r="A27" s="24" t="s">
        <v>57</v>
      </c>
      <c r="B27" s="22">
        <v>1255</v>
      </c>
      <c r="C27" s="22">
        <v>1455</v>
      </c>
      <c r="D27" s="22">
        <v>1241</v>
      </c>
      <c r="E27" s="22">
        <v>1522</v>
      </c>
      <c r="F27" s="22">
        <v>1224</v>
      </c>
      <c r="G27" s="22">
        <v>1268</v>
      </c>
      <c r="H27" s="22">
        <v>1864</v>
      </c>
      <c r="I27" s="22">
        <v>1279</v>
      </c>
      <c r="J27" s="22">
        <v>1890</v>
      </c>
      <c r="K27" s="22">
        <v>2722</v>
      </c>
      <c r="L27" s="22">
        <v>2556</v>
      </c>
      <c r="M27" s="22">
        <v>3677</v>
      </c>
      <c r="N27" s="23">
        <f t="shared" ref="N27" si="7">SUM(B27:M27)</f>
        <v>21953</v>
      </c>
      <c r="R27" s="16"/>
    </row>
    <row r="28" spans="1:18" x14ac:dyDescent="0.35">
      <c r="A28" s="24" t="s">
        <v>48</v>
      </c>
      <c r="B28" s="22">
        <v>342</v>
      </c>
      <c r="C28" s="22">
        <v>843</v>
      </c>
      <c r="D28" s="22">
        <v>789</v>
      </c>
      <c r="E28" s="22">
        <v>657</v>
      </c>
      <c r="F28" s="22">
        <v>896</v>
      </c>
      <c r="G28" s="22">
        <v>653</v>
      </c>
      <c r="H28" s="22">
        <v>467</v>
      </c>
      <c r="I28" s="22">
        <v>679</v>
      </c>
      <c r="J28" s="22">
        <v>976</v>
      </c>
      <c r="K28" s="22">
        <v>1257</v>
      </c>
      <c r="L28" s="22">
        <v>2145</v>
      </c>
      <c r="M28" s="22">
        <v>2124</v>
      </c>
      <c r="N28" s="23">
        <f>SUM(B28:M28)</f>
        <v>11828</v>
      </c>
      <c r="R28" s="16"/>
    </row>
    <row r="29" spans="1:18" x14ac:dyDescent="0.35">
      <c r="A29" s="24" t="s">
        <v>61</v>
      </c>
      <c r="B29" s="22">
        <f t="shared" ref="B29:C29" si="8">SUM(B27:B28)</f>
        <v>1597</v>
      </c>
      <c r="C29" s="22">
        <f t="shared" si="8"/>
        <v>2298</v>
      </c>
      <c r="D29" s="22">
        <f t="shared" ref="D29:N29" si="9">SUM(D27:D28)</f>
        <v>2030</v>
      </c>
      <c r="E29" s="22">
        <f t="shared" si="9"/>
        <v>2179</v>
      </c>
      <c r="F29" s="22">
        <f t="shared" si="9"/>
        <v>2120</v>
      </c>
      <c r="G29" s="22">
        <f t="shared" si="9"/>
        <v>1921</v>
      </c>
      <c r="H29" s="22">
        <f t="shared" si="9"/>
        <v>2331</v>
      </c>
      <c r="I29" s="22">
        <f t="shared" si="9"/>
        <v>1958</v>
      </c>
      <c r="J29" s="22">
        <f t="shared" si="9"/>
        <v>2866</v>
      </c>
      <c r="K29" s="22">
        <f t="shared" si="9"/>
        <v>3979</v>
      </c>
      <c r="L29" s="22">
        <f t="shared" si="9"/>
        <v>4701</v>
      </c>
      <c r="M29" s="22">
        <f t="shared" si="9"/>
        <v>5801</v>
      </c>
      <c r="N29" s="25">
        <f t="shared" si="9"/>
        <v>33781</v>
      </c>
    </row>
    <row r="30" spans="1:18" x14ac:dyDescent="0.35">
      <c r="A30" s="21" t="s">
        <v>58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3"/>
    </row>
    <row r="31" spans="1:18" x14ac:dyDescent="0.35">
      <c r="A31" s="24" t="s">
        <v>43</v>
      </c>
      <c r="B31" s="22">
        <v>315</v>
      </c>
      <c r="C31" s="22">
        <v>541</v>
      </c>
      <c r="D31" s="22">
        <v>156</v>
      </c>
      <c r="E31" s="22">
        <v>512</v>
      </c>
      <c r="F31" s="22">
        <v>742</v>
      </c>
      <c r="G31" s="22">
        <v>545</v>
      </c>
      <c r="H31" s="22">
        <v>865</v>
      </c>
      <c r="I31" s="22">
        <v>325</v>
      </c>
      <c r="J31" s="22">
        <v>984</v>
      </c>
      <c r="K31" s="22">
        <v>1231</v>
      </c>
      <c r="L31" s="22">
        <v>1566</v>
      </c>
      <c r="M31" s="22">
        <v>2345</v>
      </c>
      <c r="N31" s="23">
        <f>SUM(B31:M31)</f>
        <v>10127</v>
      </c>
    </row>
    <row r="32" spans="1:18" x14ac:dyDescent="0.35">
      <c r="A32" s="24" t="s">
        <v>47</v>
      </c>
      <c r="B32" s="22">
        <v>617</v>
      </c>
      <c r="C32" s="22">
        <v>733</v>
      </c>
      <c r="D32" s="22">
        <v>896</v>
      </c>
      <c r="E32" s="22">
        <v>633</v>
      </c>
      <c r="F32" s="22">
        <v>676</v>
      </c>
      <c r="G32" s="22">
        <v>949</v>
      </c>
      <c r="H32" s="22">
        <v>1245</v>
      </c>
      <c r="I32" s="22">
        <v>1421</v>
      </c>
      <c r="J32" s="22">
        <v>965</v>
      </c>
      <c r="K32" s="22">
        <v>754</v>
      </c>
      <c r="L32" s="22">
        <v>223</v>
      </c>
      <c r="M32" s="22">
        <v>367</v>
      </c>
      <c r="N32" s="23">
        <f>SUM(B32:M32)</f>
        <v>9479</v>
      </c>
    </row>
    <row r="33" spans="1:14" x14ac:dyDescent="0.35">
      <c r="A33" s="24" t="s">
        <v>46</v>
      </c>
      <c r="B33" s="22">
        <v>1221</v>
      </c>
      <c r="C33" s="22">
        <v>1833</v>
      </c>
      <c r="D33" s="22">
        <v>654</v>
      </c>
      <c r="E33" s="22">
        <v>347</v>
      </c>
      <c r="F33" s="22">
        <v>789</v>
      </c>
      <c r="G33" s="22">
        <v>976</v>
      </c>
      <c r="H33" s="22">
        <v>1246</v>
      </c>
      <c r="I33" s="22">
        <v>1288</v>
      </c>
      <c r="J33" s="22">
        <v>2311</v>
      </c>
      <c r="K33" s="22">
        <v>1954</v>
      </c>
      <c r="L33" s="22">
        <v>976</v>
      </c>
      <c r="M33" s="22">
        <v>1324</v>
      </c>
      <c r="N33" s="23">
        <f>SUM(B33:M33)</f>
        <v>14919</v>
      </c>
    </row>
    <row r="34" spans="1:14" x14ac:dyDescent="0.35">
      <c r="A34" s="24" t="s">
        <v>41</v>
      </c>
      <c r="B34" s="22">
        <v>1455</v>
      </c>
      <c r="C34" s="22">
        <v>1741</v>
      </c>
      <c r="D34" s="22">
        <v>1221</v>
      </c>
      <c r="E34" s="22">
        <v>212</v>
      </c>
      <c r="F34" s="22">
        <v>1256</v>
      </c>
      <c r="G34" s="22">
        <v>1245</v>
      </c>
      <c r="H34" s="22">
        <v>854</v>
      </c>
      <c r="I34" s="22">
        <v>954</v>
      </c>
      <c r="J34" s="22">
        <v>721</v>
      </c>
      <c r="K34" s="22">
        <v>1241</v>
      </c>
      <c r="L34" s="22">
        <v>2721</v>
      </c>
      <c r="M34" s="22">
        <v>2141</v>
      </c>
      <c r="N34" s="23">
        <f>SUM(B34:M34)</f>
        <v>15762</v>
      </c>
    </row>
    <row r="35" spans="1:14" x14ac:dyDescent="0.35">
      <c r="A35" s="24" t="s">
        <v>42</v>
      </c>
      <c r="B35" s="22">
        <v>642</v>
      </c>
      <c r="C35" s="22">
        <v>533</v>
      </c>
      <c r="D35" s="22">
        <v>653</v>
      </c>
      <c r="E35" s="22">
        <v>275</v>
      </c>
      <c r="F35" s="22">
        <v>157</v>
      </c>
      <c r="G35" s="22">
        <v>234</v>
      </c>
      <c r="H35" s="22">
        <v>153</v>
      </c>
      <c r="I35" s="22">
        <v>268</v>
      </c>
      <c r="J35" s="22">
        <v>123</v>
      </c>
      <c r="K35" s="22">
        <v>251</v>
      </c>
      <c r="L35" s="22">
        <v>215</v>
      </c>
      <c r="M35" s="22">
        <v>414</v>
      </c>
      <c r="N35" s="23">
        <f>SUM(B35:M35)</f>
        <v>3918</v>
      </c>
    </row>
    <row r="36" spans="1:14" x14ac:dyDescent="0.35">
      <c r="A36" s="24" t="s">
        <v>60</v>
      </c>
      <c r="B36" s="22">
        <f t="shared" ref="B36:N36" si="10">SUM(B31:B35)</f>
        <v>4250</v>
      </c>
      <c r="C36" s="22">
        <f t="shared" si="10"/>
        <v>5381</v>
      </c>
      <c r="D36" s="22">
        <f t="shared" si="10"/>
        <v>3580</v>
      </c>
      <c r="E36" s="22">
        <f t="shared" si="10"/>
        <v>1979</v>
      </c>
      <c r="F36" s="22">
        <f t="shared" si="10"/>
        <v>3620</v>
      </c>
      <c r="G36" s="22">
        <f t="shared" si="10"/>
        <v>3949</v>
      </c>
      <c r="H36" s="22">
        <f t="shared" si="10"/>
        <v>4363</v>
      </c>
      <c r="I36" s="22">
        <f t="shared" si="10"/>
        <v>4256</v>
      </c>
      <c r="J36" s="22">
        <f t="shared" si="10"/>
        <v>5104</v>
      </c>
      <c r="K36" s="22">
        <f t="shared" si="10"/>
        <v>5431</v>
      </c>
      <c r="L36" s="22">
        <f t="shared" si="10"/>
        <v>5701</v>
      </c>
      <c r="M36" s="22">
        <f t="shared" si="10"/>
        <v>6591</v>
      </c>
      <c r="N36" s="25">
        <f t="shared" si="10"/>
        <v>54205</v>
      </c>
    </row>
    <row r="37" spans="1:14" x14ac:dyDescent="0.35">
      <c r="A37" s="21" t="s">
        <v>38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3"/>
    </row>
    <row r="38" spans="1:14" x14ac:dyDescent="0.35">
      <c r="A38" s="24" t="s">
        <v>44</v>
      </c>
      <c r="B38" s="22">
        <v>163</v>
      </c>
      <c r="C38" s="22">
        <v>341</v>
      </c>
      <c r="D38" s="22">
        <v>213</v>
      </c>
      <c r="E38" s="22">
        <v>124</v>
      </c>
      <c r="F38" s="22">
        <v>526</v>
      </c>
      <c r="G38" s="22">
        <v>743</v>
      </c>
      <c r="H38" s="22">
        <v>184</v>
      </c>
      <c r="I38" s="22">
        <v>177</v>
      </c>
      <c r="J38" s="22">
        <v>890</v>
      </c>
      <c r="K38" s="22">
        <v>678</v>
      </c>
      <c r="L38" s="22">
        <v>655</v>
      </c>
      <c r="M38" s="22">
        <v>190</v>
      </c>
      <c r="N38" s="23">
        <f>SUM(B38:M38)</f>
        <v>4884</v>
      </c>
    </row>
    <row r="39" spans="1:14" x14ac:dyDescent="0.35">
      <c r="A39" s="24" t="s">
        <v>45</v>
      </c>
      <c r="B39" s="22">
        <v>515</v>
      </c>
      <c r="C39" s="22">
        <v>313</v>
      </c>
      <c r="D39" s="22">
        <v>216</v>
      </c>
      <c r="E39" s="22">
        <v>843</v>
      </c>
      <c r="F39" s="22">
        <v>214</v>
      </c>
      <c r="G39" s="22">
        <v>455</v>
      </c>
      <c r="H39" s="22">
        <v>133</v>
      </c>
      <c r="I39" s="22">
        <v>356</v>
      </c>
      <c r="J39" s="22">
        <v>757</v>
      </c>
      <c r="K39" s="22">
        <v>212</v>
      </c>
      <c r="L39" s="22">
        <v>155</v>
      </c>
      <c r="M39" s="22">
        <v>313</v>
      </c>
      <c r="N39" s="23">
        <f>SUM(B39:M39)</f>
        <v>4482</v>
      </c>
    </row>
    <row r="40" spans="1:14" x14ac:dyDescent="0.35">
      <c r="A40" s="24" t="s">
        <v>59</v>
      </c>
      <c r="B40" s="22">
        <f t="shared" ref="B40:M40" si="11">B38+B39</f>
        <v>678</v>
      </c>
      <c r="C40" s="22">
        <f t="shared" si="11"/>
        <v>654</v>
      </c>
      <c r="D40" s="22">
        <f t="shared" si="11"/>
        <v>429</v>
      </c>
      <c r="E40" s="22">
        <f t="shared" si="11"/>
        <v>967</v>
      </c>
      <c r="F40" s="22">
        <f t="shared" si="11"/>
        <v>740</v>
      </c>
      <c r="G40" s="22">
        <f t="shared" si="11"/>
        <v>1198</v>
      </c>
      <c r="H40" s="22">
        <f t="shared" si="11"/>
        <v>317</v>
      </c>
      <c r="I40" s="22">
        <f t="shared" si="11"/>
        <v>533</v>
      </c>
      <c r="J40" s="22">
        <f t="shared" si="11"/>
        <v>1647</v>
      </c>
      <c r="K40" s="22">
        <f t="shared" si="11"/>
        <v>890</v>
      </c>
      <c r="L40" s="22">
        <f t="shared" si="11"/>
        <v>810</v>
      </c>
      <c r="M40" s="22">
        <f t="shared" si="11"/>
        <v>503</v>
      </c>
      <c r="N40" s="22">
        <f>N38+N39</f>
        <v>9366</v>
      </c>
    </row>
    <row r="41" spans="1:14" x14ac:dyDescent="0.35">
      <c r="A41" s="24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3"/>
    </row>
    <row r="42" spans="1:14" x14ac:dyDescent="0.3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8"/>
    </row>
  </sheetData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6B075-C815-4E69-B939-394AF4C6779F}">
  <dimension ref="A1:R42"/>
  <sheetViews>
    <sheetView zoomScale="86" zoomScaleNormal="86" workbookViewId="0"/>
  </sheetViews>
  <sheetFormatPr defaultRowHeight="14.5" x14ac:dyDescent="0.35"/>
  <cols>
    <col min="1" max="1" width="30.36328125" style="15" customWidth="1"/>
    <col min="2" max="2" width="12.36328125" style="15" customWidth="1"/>
    <col min="3" max="3" width="11.1796875" style="15" customWidth="1"/>
    <col min="4" max="4" width="13.453125" style="15" customWidth="1"/>
    <col min="5" max="5" width="11.81640625" style="15" customWidth="1"/>
    <col min="6" max="6" width="12.6328125" style="15" customWidth="1"/>
    <col min="7" max="7" width="11.90625" style="15" customWidth="1"/>
    <col min="8" max="8" width="13.36328125" style="15" customWidth="1"/>
    <col min="9" max="9" width="12.54296875" style="15" customWidth="1"/>
    <col min="10" max="10" width="11.6328125" style="15" customWidth="1"/>
    <col min="11" max="11" width="12.36328125" style="15" customWidth="1"/>
    <col min="12" max="12" width="11.6328125" style="15" customWidth="1"/>
    <col min="13" max="13" width="13.54296875" style="15" customWidth="1"/>
    <col min="14" max="14" width="13.90625" style="15" customWidth="1"/>
    <col min="15" max="17" width="8.7265625" style="15"/>
    <col min="18" max="18" width="25.08984375" style="15" customWidth="1"/>
    <col min="19" max="26" width="8.7265625" style="15"/>
    <col min="27" max="27" width="11.26953125" style="15" customWidth="1"/>
    <col min="28" max="28" width="8.7265625" style="15"/>
    <col min="29" max="29" width="10.08984375" style="15" customWidth="1"/>
    <col min="30" max="30" width="10" style="15" customWidth="1"/>
    <col min="31" max="16384" width="8.7265625" style="15"/>
  </cols>
  <sheetData>
    <row r="1" spans="1:14" x14ac:dyDescent="0.35">
      <c r="A1" s="14" t="s">
        <v>63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 x14ac:dyDescent="0.35">
      <c r="A2" s="30" t="s">
        <v>56</v>
      </c>
      <c r="B2" s="19" t="s">
        <v>12</v>
      </c>
      <c r="C2" s="19" t="s">
        <v>13</v>
      </c>
      <c r="D2" s="19" t="s">
        <v>14</v>
      </c>
      <c r="E2" s="19" t="s">
        <v>15</v>
      </c>
      <c r="F2" s="19" t="s">
        <v>19</v>
      </c>
      <c r="G2" s="19" t="s">
        <v>16</v>
      </c>
      <c r="H2" s="19" t="s">
        <v>29</v>
      </c>
      <c r="I2" s="19" t="s">
        <v>30</v>
      </c>
      <c r="J2" s="19" t="s">
        <v>31</v>
      </c>
      <c r="K2" s="19" t="s">
        <v>32</v>
      </c>
      <c r="L2" s="19" t="s">
        <v>33</v>
      </c>
      <c r="M2" s="19" t="s">
        <v>34</v>
      </c>
      <c r="N2" s="20" t="s">
        <v>35</v>
      </c>
    </row>
    <row r="3" spans="1:14" x14ac:dyDescent="0.35">
      <c r="A3" s="31" t="s">
        <v>18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3">
        <f t="shared" ref="N3:N21" si="0">SUM(B3:M3)</f>
        <v>0</v>
      </c>
    </row>
    <row r="4" spans="1:14" x14ac:dyDescent="0.35">
      <c r="A4" s="32" t="s">
        <v>37</v>
      </c>
      <c r="B4" s="29">
        <v>6314</v>
      </c>
      <c r="C4" s="29">
        <v>6122</v>
      </c>
      <c r="D4" s="29">
        <f t="shared" ref="D4:M4" si="1">D36</f>
        <v>5785</v>
      </c>
      <c r="E4" s="29">
        <f t="shared" si="1"/>
        <v>6117</v>
      </c>
      <c r="F4" s="29">
        <f t="shared" si="1"/>
        <v>7215</v>
      </c>
      <c r="G4" s="29">
        <f t="shared" si="1"/>
        <v>9433</v>
      </c>
      <c r="H4" s="29">
        <f t="shared" si="1"/>
        <v>9430</v>
      </c>
      <c r="I4" s="29">
        <f t="shared" si="1"/>
        <v>9318</v>
      </c>
      <c r="J4" s="29">
        <f t="shared" si="1"/>
        <v>11140</v>
      </c>
      <c r="K4" s="29">
        <f t="shared" si="1"/>
        <v>7984</v>
      </c>
      <c r="L4" s="29">
        <f t="shared" si="1"/>
        <v>10897</v>
      </c>
      <c r="M4" s="29">
        <f t="shared" si="1"/>
        <v>10845</v>
      </c>
      <c r="N4" s="23">
        <f t="shared" si="0"/>
        <v>100600</v>
      </c>
    </row>
    <row r="5" spans="1:14" x14ac:dyDescent="0.35">
      <c r="A5" s="32" t="s">
        <v>36</v>
      </c>
      <c r="B5" s="29">
        <v>4124</v>
      </c>
      <c r="C5" s="29">
        <v>2551</v>
      </c>
      <c r="D5" s="29">
        <f>D27+D28</f>
        <v>3795</v>
      </c>
      <c r="E5" s="29">
        <f>E27+E28</f>
        <v>4609</v>
      </c>
      <c r="F5" s="29">
        <f>F27+F28</f>
        <v>8594</v>
      </c>
      <c r="G5" s="29">
        <f>G27+G28</f>
        <v>4843</v>
      </c>
      <c r="H5" s="29">
        <f>H27+H28</f>
        <v>3977</v>
      </c>
      <c r="I5" s="29">
        <f>I29</f>
        <v>3663</v>
      </c>
      <c r="J5" s="29">
        <f>J29</f>
        <v>3906</v>
      </c>
      <c r="K5" s="29">
        <f>K29</f>
        <v>5787</v>
      </c>
      <c r="L5" s="29">
        <f>L29</f>
        <v>10797</v>
      </c>
      <c r="M5" s="29">
        <f>M29</f>
        <v>8993</v>
      </c>
      <c r="N5" s="23">
        <f t="shared" si="0"/>
        <v>65639</v>
      </c>
    </row>
    <row r="6" spans="1:14" x14ac:dyDescent="0.35">
      <c r="A6" s="32" t="s">
        <v>38</v>
      </c>
      <c r="B6" s="29">
        <v>1621</v>
      </c>
      <c r="C6" s="29">
        <v>1355</v>
      </c>
      <c r="D6" s="29">
        <f t="shared" ref="D6:M6" si="2">D40</f>
        <v>964</v>
      </c>
      <c r="E6" s="29">
        <f t="shared" si="2"/>
        <v>1055</v>
      </c>
      <c r="F6" s="29">
        <f t="shared" si="2"/>
        <v>1105</v>
      </c>
      <c r="G6" s="29">
        <f t="shared" si="2"/>
        <v>944</v>
      </c>
      <c r="H6" s="29">
        <f t="shared" si="2"/>
        <v>1498</v>
      </c>
      <c r="I6" s="29">
        <f t="shared" si="2"/>
        <v>954</v>
      </c>
      <c r="J6" s="29">
        <f t="shared" si="2"/>
        <v>876</v>
      </c>
      <c r="K6" s="29">
        <f t="shared" si="2"/>
        <v>1439</v>
      </c>
      <c r="L6" s="29">
        <f t="shared" si="2"/>
        <v>1196</v>
      </c>
      <c r="M6" s="29">
        <f t="shared" si="2"/>
        <v>1006</v>
      </c>
      <c r="N6" s="23">
        <f t="shared" si="0"/>
        <v>14013</v>
      </c>
    </row>
    <row r="7" spans="1:14" x14ac:dyDescent="0.35">
      <c r="A7" s="32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3">
        <f t="shared" si="0"/>
        <v>0</v>
      </c>
    </row>
    <row r="8" spans="1:14" x14ac:dyDescent="0.35">
      <c r="A8" s="31" t="s">
        <v>20</v>
      </c>
      <c r="B8" s="29">
        <f>SUM(B4:B7)</f>
        <v>12059</v>
      </c>
      <c r="C8" s="29">
        <f t="shared" ref="C8:M8" si="3">SUM(C4:C7)</f>
        <v>10028</v>
      </c>
      <c r="D8" s="29">
        <f t="shared" si="3"/>
        <v>10544</v>
      </c>
      <c r="E8" s="29">
        <f t="shared" si="3"/>
        <v>11781</v>
      </c>
      <c r="F8" s="29">
        <f t="shared" si="3"/>
        <v>16914</v>
      </c>
      <c r="G8" s="29">
        <f t="shared" si="3"/>
        <v>15220</v>
      </c>
      <c r="H8" s="29">
        <f t="shared" si="3"/>
        <v>14905</v>
      </c>
      <c r="I8" s="29">
        <f t="shared" si="3"/>
        <v>13935</v>
      </c>
      <c r="J8" s="29">
        <f t="shared" si="3"/>
        <v>15922</v>
      </c>
      <c r="K8" s="29">
        <f t="shared" si="3"/>
        <v>15210</v>
      </c>
      <c r="L8" s="29">
        <f t="shared" si="3"/>
        <v>22890</v>
      </c>
      <c r="M8" s="29">
        <f t="shared" si="3"/>
        <v>20844</v>
      </c>
      <c r="N8" s="33">
        <f t="shared" si="0"/>
        <v>180252</v>
      </c>
    </row>
    <row r="9" spans="1:14" x14ac:dyDescent="0.35">
      <c r="A9" s="32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3">
        <f t="shared" si="0"/>
        <v>0</v>
      </c>
    </row>
    <row r="10" spans="1:14" x14ac:dyDescent="0.35">
      <c r="A10" s="31" t="s">
        <v>21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3">
        <f t="shared" si="0"/>
        <v>0</v>
      </c>
    </row>
    <row r="11" spans="1:14" x14ac:dyDescent="0.35">
      <c r="A11" s="32" t="s">
        <v>22</v>
      </c>
      <c r="B11" s="22">
        <v>2000</v>
      </c>
      <c r="C11" s="22">
        <v>2000</v>
      </c>
      <c r="D11" s="22">
        <v>2000</v>
      </c>
      <c r="E11" s="22">
        <v>2000</v>
      </c>
      <c r="F11" s="22">
        <v>2000</v>
      </c>
      <c r="G11" s="22">
        <v>2000</v>
      </c>
      <c r="H11" s="22">
        <v>2000</v>
      </c>
      <c r="I11" s="22">
        <v>2000</v>
      </c>
      <c r="J11" s="22">
        <v>2000</v>
      </c>
      <c r="K11" s="22">
        <v>2000</v>
      </c>
      <c r="L11" s="22">
        <v>2000</v>
      </c>
      <c r="M11" s="22">
        <v>2000</v>
      </c>
      <c r="N11" s="23">
        <f t="shared" si="0"/>
        <v>24000</v>
      </c>
    </row>
    <row r="12" spans="1:14" x14ac:dyDescent="0.35">
      <c r="A12" s="32" t="s">
        <v>23</v>
      </c>
      <c r="B12" s="22">
        <v>250</v>
      </c>
      <c r="C12" s="22">
        <v>0</v>
      </c>
      <c r="D12" s="22">
        <v>0</v>
      </c>
      <c r="E12" s="22">
        <v>250</v>
      </c>
      <c r="F12" s="22">
        <v>0</v>
      </c>
      <c r="G12" s="22">
        <v>0</v>
      </c>
      <c r="H12" s="22">
        <v>250</v>
      </c>
      <c r="I12" s="22">
        <v>0</v>
      </c>
      <c r="J12" s="22">
        <v>0</v>
      </c>
      <c r="K12" s="22">
        <v>0</v>
      </c>
      <c r="L12" s="22">
        <v>250</v>
      </c>
      <c r="M12" s="22">
        <v>0</v>
      </c>
      <c r="N12" s="23">
        <f t="shared" si="0"/>
        <v>1000</v>
      </c>
    </row>
    <row r="13" spans="1:14" x14ac:dyDescent="0.35">
      <c r="A13" s="32" t="s">
        <v>24</v>
      </c>
      <c r="B13" s="22">
        <v>200</v>
      </c>
      <c r="C13" s="22">
        <v>0</v>
      </c>
      <c r="D13" s="22">
        <v>200</v>
      </c>
      <c r="E13" s="22">
        <v>0</v>
      </c>
      <c r="F13" s="22">
        <v>200</v>
      </c>
      <c r="G13" s="22">
        <v>0</v>
      </c>
      <c r="H13" s="22">
        <v>200</v>
      </c>
      <c r="I13" s="22">
        <v>0</v>
      </c>
      <c r="J13" s="22">
        <v>0</v>
      </c>
      <c r="K13" s="22">
        <v>0</v>
      </c>
      <c r="L13" s="22">
        <v>200</v>
      </c>
      <c r="M13" s="22">
        <v>200</v>
      </c>
      <c r="N13" s="23">
        <f t="shared" si="0"/>
        <v>1200</v>
      </c>
    </row>
    <row r="14" spans="1:14" x14ac:dyDescent="0.35">
      <c r="A14" s="32" t="s">
        <v>25</v>
      </c>
      <c r="B14" s="22">
        <v>512</v>
      </c>
      <c r="C14" s="22">
        <v>615</v>
      </c>
      <c r="D14" s="22">
        <v>455</v>
      </c>
      <c r="E14" s="22">
        <v>422</v>
      </c>
      <c r="F14" s="22">
        <v>567</v>
      </c>
      <c r="G14" s="22">
        <v>854</v>
      </c>
      <c r="H14" s="22">
        <v>242</v>
      </c>
      <c r="I14" s="22">
        <v>562</v>
      </c>
      <c r="J14" s="22">
        <v>212</v>
      </c>
      <c r="K14" s="22">
        <v>341</v>
      </c>
      <c r="L14" s="22">
        <v>431</v>
      </c>
      <c r="M14" s="22">
        <v>234</v>
      </c>
      <c r="N14" s="23">
        <f t="shared" si="0"/>
        <v>5447</v>
      </c>
    </row>
    <row r="15" spans="1:14" x14ac:dyDescent="0.35">
      <c r="A15" s="32" t="s">
        <v>55</v>
      </c>
      <c r="B15" s="22">
        <v>2400</v>
      </c>
      <c r="C15" s="22">
        <v>2400</v>
      </c>
      <c r="D15" s="22">
        <v>2400</v>
      </c>
      <c r="E15" s="22">
        <v>2400</v>
      </c>
      <c r="F15" s="22">
        <v>2400</v>
      </c>
      <c r="G15" s="22">
        <v>2400</v>
      </c>
      <c r="H15" s="22">
        <v>2400</v>
      </c>
      <c r="I15" s="22">
        <v>2400</v>
      </c>
      <c r="J15" s="22">
        <v>2400</v>
      </c>
      <c r="K15" s="22">
        <v>2400</v>
      </c>
      <c r="L15" s="22">
        <v>2400</v>
      </c>
      <c r="M15" s="22">
        <v>2400</v>
      </c>
      <c r="N15" s="23">
        <f t="shared" si="0"/>
        <v>28800</v>
      </c>
    </row>
    <row r="16" spans="1:14" x14ac:dyDescent="0.35">
      <c r="A16" s="24" t="s">
        <v>62</v>
      </c>
      <c r="B16" s="22">
        <v>1863</v>
      </c>
      <c r="C16" s="22">
        <v>1673</v>
      </c>
      <c r="D16" s="22">
        <v>1695</v>
      </c>
      <c r="E16" s="22">
        <v>1721</v>
      </c>
      <c r="F16" s="22">
        <v>2102</v>
      </c>
      <c r="G16" s="22">
        <v>1975</v>
      </c>
      <c r="H16" s="22">
        <v>1954</v>
      </c>
      <c r="I16" s="22">
        <v>1853</v>
      </c>
      <c r="J16" s="22">
        <v>2054</v>
      </c>
      <c r="K16" s="22">
        <v>1952</v>
      </c>
      <c r="L16" s="22">
        <v>2521</v>
      </c>
      <c r="M16" s="22">
        <v>2315</v>
      </c>
      <c r="N16" s="23">
        <f t="shared" si="0"/>
        <v>23678</v>
      </c>
    </row>
    <row r="17" spans="1:18" x14ac:dyDescent="0.35">
      <c r="A17" s="24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3">
        <f t="shared" si="0"/>
        <v>0</v>
      </c>
    </row>
    <row r="18" spans="1:18" x14ac:dyDescent="0.35">
      <c r="A18" s="31" t="s">
        <v>26</v>
      </c>
      <c r="B18" s="22">
        <f t="shared" ref="B18:M18" si="4">SUM(B11:B17)</f>
        <v>7225</v>
      </c>
      <c r="C18" s="22">
        <f t="shared" si="4"/>
        <v>6688</v>
      </c>
      <c r="D18" s="22">
        <f t="shared" si="4"/>
        <v>6750</v>
      </c>
      <c r="E18" s="22">
        <f t="shared" si="4"/>
        <v>6793</v>
      </c>
      <c r="F18" s="22">
        <f t="shared" si="4"/>
        <v>7269</v>
      </c>
      <c r="G18" s="22">
        <f t="shared" si="4"/>
        <v>7229</v>
      </c>
      <c r="H18" s="22">
        <f t="shared" si="4"/>
        <v>7046</v>
      </c>
      <c r="I18" s="22">
        <f t="shared" si="4"/>
        <v>6815</v>
      </c>
      <c r="J18" s="22">
        <f t="shared" si="4"/>
        <v>6666</v>
      </c>
      <c r="K18" s="22">
        <f t="shared" si="4"/>
        <v>6693</v>
      </c>
      <c r="L18" s="22">
        <f t="shared" si="4"/>
        <v>7802</v>
      </c>
      <c r="M18" s="22">
        <f t="shared" si="4"/>
        <v>7149</v>
      </c>
      <c r="N18" s="23">
        <f t="shared" si="0"/>
        <v>84125</v>
      </c>
    </row>
    <row r="19" spans="1:18" x14ac:dyDescent="0.35">
      <c r="A19" s="32" t="s">
        <v>27</v>
      </c>
      <c r="B19" s="22">
        <f>B8-B18</f>
        <v>4834</v>
      </c>
      <c r="C19" s="22">
        <f t="shared" ref="C19:M19" si="5">C8-C18</f>
        <v>3340</v>
      </c>
      <c r="D19" s="22">
        <f t="shared" si="5"/>
        <v>3794</v>
      </c>
      <c r="E19" s="22">
        <f t="shared" si="5"/>
        <v>4988</v>
      </c>
      <c r="F19" s="22">
        <f t="shared" si="5"/>
        <v>9645</v>
      </c>
      <c r="G19" s="22">
        <f t="shared" si="5"/>
        <v>7991</v>
      </c>
      <c r="H19" s="22">
        <f t="shared" si="5"/>
        <v>7859</v>
      </c>
      <c r="I19" s="22">
        <f t="shared" si="5"/>
        <v>7120</v>
      </c>
      <c r="J19" s="22">
        <f t="shared" si="5"/>
        <v>9256</v>
      </c>
      <c r="K19" s="22">
        <f t="shared" si="5"/>
        <v>8517</v>
      </c>
      <c r="L19" s="22">
        <f t="shared" si="5"/>
        <v>15088</v>
      </c>
      <c r="M19" s="22">
        <f t="shared" si="5"/>
        <v>13695</v>
      </c>
      <c r="N19" s="23">
        <f t="shared" si="0"/>
        <v>96127</v>
      </c>
    </row>
    <row r="20" spans="1:18" x14ac:dyDescent="0.35">
      <c r="A20" s="32" t="s">
        <v>39</v>
      </c>
      <c r="B20" s="22">
        <f>B19*12%</f>
        <v>580.07999999999993</v>
      </c>
      <c r="C20" s="22">
        <f t="shared" ref="C20:M20" si="6">C19*12%</f>
        <v>400.8</v>
      </c>
      <c r="D20" s="22">
        <f t="shared" si="6"/>
        <v>455.28</v>
      </c>
      <c r="E20" s="22">
        <f t="shared" si="6"/>
        <v>598.55999999999995</v>
      </c>
      <c r="F20" s="22">
        <f t="shared" si="6"/>
        <v>1157.3999999999999</v>
      </c>
      <c r="G20" s="22">
        <f t="shared" si="6"/>
        <v>958.92</v>
      </c>
      <c r="H20" s="22">
        <f t="shared" si="6"/>
        <v>943.07999999999993</v>
      </c>
      <c r="I20" s="22">
        <f t="shared" si="6"/>
        <v>854.4</v>
      </c>
      <c r="J20" s="22">
        <f t="shared" si="6"/>
        <v>1110.72</v>
      </c>
      <c r="K20" s="22">
        <f t="shared" si="6"/>
        <v>1022.04</v>
      </c>
      <c r="L20" s="22">
        <f t="shared" si="6"/>
        <v>1810.56</v>
      </c>
      <c r="M20" s="22">
        <f t="shared" si="6"/>
        <v>1643.3999999999999</v>
      </c>
      <c r="N20" s="23">
        <f t="shared" si="0"/>
        <v>11535.24</v>
      </c>
    </row>
    <row r="21" spans="1:18" x14ac:dyDescent="0.35">
      <c r="A21" s="34" t="s">
        <v>28</v>
      </c>
      <c r="B21" s="27">
        <f>B19-B20</f>
        <v>4253.92</v>
      </c>
      <c r="C21" s="27">
        <f t="shared" ref="C21:M21" si="7">C19-C20</f>
        <v>2939.2</v>
      </c>
      <c r="D21" s="27">
        <f t="shared" si="7"/>
        <v>3338.7200000000003</v>
      </c>
      <c r="E21" s="27">
        <f t="shared" si="7"/>
        <v>4389.4400000000005</v>
      </c>
      <c r="F21" s="27">
        <f t="shared" si="7"/>
        <v>8487.6</v>
      </c>
      <c r="G21" s="27">
        <f t="shared" si="7"/>
        <v>7032.08</v>
      </c>
      <c r="H21" s="27">
        <f t="shared" si="7"/>
        <v>6915.92</v>
      </c>
      <c r="I21" s="27">
        <f t="shared" si="7"/>
        <v>6265.6</v>
      </c>
      <c r="J21" s="27">
        <f t="shared" si="7"/>
        <v>8145.28</v>
      </c>
      <c r="K21" s="27">
        <f t="shared" si="7"/>
        <v>7494.96</v>
      </c>
      <c r="L21" s="27">
        <f t="shared" si="7"/>
        <v>13277.44</v>
      </c>
      <c r="M21" s="27">
        <f t="shared" si="7"/>
        <v>12051.6</v>
      </c>
      <c r="N21" s="28">
        <f t="shared" si="0"/>
        <v>84591.76</v>
      </c>
    </row>
    <row r="25" spans="1:18" x14ac:dyDescent="0.35">
      <c r="A25" s="18" t="s">
        <v>40</v>
      </c>
      <c r="B25" s="19" t="s">
        <v>12</v>
      </c>
      <c r="C25" s="19" t="s">
        <v>13</v>
      </c>
      <c r="D25" s="19" t="s">
        <v>14</v>
      </c>
      <c r="E25" s="19" t="s">
        <v>15</v>
      </c>
      <c r="F25" s="19" t="s">
        <v>19</v>
      </c>
      <c r="G25" s="19" t="s">
        <v>16</v>
      </c>
      <c r="H25" s="19" t="s">
        <v>29</v>
      </c>
      <c r="I25" s="19" t="s">
        <v>30</v>
      </c>
      <c r="J25" s="19" t="s">
        <v>31</v>
      </c>
      <c r="K25" s="19" t="s">
        <v>32</v>
      </c>
      <c r="L25" s="19" t="s">
        <v>33</v>
      </c>
      <c r="M25" s="19" t="s">
        <v>34</v>
      </c>
      <c r="N25" s="20" t="s">
        <v>9</v>
      </c>
      <c r="R25" s="16"/>
    </row>
    <row r="26" spans="1:18" x14ac:dyDescent="0.35">
      <c r="A26" s="21" t="s">
        <v>48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3"/>
      <c r="R26" s="16"/>
    </row>
    <row r="27" spans="1:18" x14ac:dyDescent="0.35">
      <c r="A27" s="24" t="s">
        <v>57</v>
      </c>
      <c r="B27" s="22">
        <v>1852</v>
      </c>
      <c r="C27" s="22">
        <v>1688</v>
      </c>
      <c r="D27" s="22">
        <v>1234</v>
      </c>
      <c r="E27" s="22">
        <v>2666</v>
      </c>
      <c r="F27" s="22">
        <v>6433</v>
      </c>
      <c r="G27" s="22">
        <v>3211</v>
      </c>
      <c r="H27" s="22">
        <v>2145</v>
      </c>
      <c r="I27" s="22">
        <v>1422</v>
      </c>
      <c r="J27" s="22">
        <v>1245</v>
      </c>
      <c r="K27" s="22">
        <v>1566</v>
      </c>
      <c r="L27" s="22">
        <v>4656</v>
      </c>
      <c r="M27" s="22">
        <v>6432</v>
      </c>
      <c r="N27" s="23">
        <f t="shared" ref="N27" si="8">SUM(B27:M27)</f>
        <v>34550</v>
      </c>
      <c r="R27" s="16"/>
    </row>
    <row r="28" spans="1:18" x14ac:dyDescent="0.35">
      <c r="A28" s="24" t="s">
        <v>48</v>
      </c>
      <c r="B28" s="22">
        <v>2831</v>
      </c>
      <c r="C28" s="22">
        <v>2155</v>
      </c>
      <c r="D28" s="22">
        <v>2561</v>
      </c>
      <c r="E28" s="22">
        <v>1943</v>
      </c>
      <c r="F28" s="22">
        <v>2161</v>
      </c>
      <c r="G28" s="22">
        <v>1632</v>
      </c>
      <c r="H28" s="22">
        <v>1832</v>
      </c>
      <c r="I28" s="22">
        <v>2241</v>
      </c>
      <c r="J28" s="22">
        <v>2661</v>
      </c>
      <c r="K28" s="22">
        <v>4221</v>
      </c>
      <c r="L28" s="22">
        <v>6141</v>
      </c>
      <c r="M28" s="22">
        <v>2561</v>
      </c>
      <c r="N28" s="23">
        <f>SUM(B28:M28)</f>
        <v>32940</v>
      </c>
      <c r="R28" s="16"/>
    </row>
    <row r="29" spans="1:18" x14ac:dyDescent="0.35">
      <c r="A29" s="24" t="s">
        <v>61</v>
      </c>
      <c r="B29" s="22">
        <f>SUM(B27:B28)</f>
        <v>4683</v>
      </c>
      <c r="C29" s="22">
        <f t="shared" ref="C29:N29" si="9">SUM(C27:C28)</f>
        <v>3843</v>
      </c>
      <c r="D29" s="22">
        <f t="shared" si="9"/>
        <v>3795</v>
      </c>
      <c r="E29" s="22">
        <f t="shared" si="9"/>
        <v>4609</v>
      </c>
      <c r="F29" s="22">
        <f t="shared" si="9"/>
        <v>8594</v>
      </c>
      <c r="G29" s="22">
        <f t="shared" si="9"/>
        <v>4843</v>
      </c>
      <c r="H29" s="22">
        <f t="shared" si="9"/>
        <v>3977</v>
      </c>
      <c r="I29" s="22">
        <f t="shared" si="9"/>
        <v>3663</v>
      </c>
      <c r="J29" s="22">
        <f t="shared" si="9"/>
        <v>3906</v>
      </c>
      <c r="K29" s="22">
        <f t="shared" si="9"/>
        <v>5787</v>
      </c>
      <c r="L29" s="22">
        <f t="shared" si="9"/>
        <v>10797</v>
      </c>
      <c r="M29" s="22">
        <f t="shared" si="9"/>
        <v>8993</v>
      </c>
      <c r="N29" s="25">
        <f t="shared" si="9"/>
        <v>67490</v>
      </c>
    </row>
    <row r="30" spans="1:18" x14ac:dyDescent="0.35">
      <c r="A30" s="21" t="s">
        <v>58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3"/>
    </row>
    <row r="31" spans="1:18" x14ac:dyDescent="0.35">
      <c r="A31" s="24" t="s">
        <v>43</v>
      </c>
      <c r="B31" s="22">
        <v>2112</v>
      </c>
      <c r="C31" s="22">
        <v>1255</v>
      </c>
      <c r="D31" s="22">
        <v>2615</v>
      </c>
      <c r="E31" s="22">
        <v>2514</v>
      </c>
      <c r="F31" s="22">
        <v>2211</v>
      </c>
      <c r="G31" s="22">
        <v>2551</v>
      </c>
      <c r="H31" s="22">
        <v>5131</v>
      </c>
      <c r="I31" s="22">
        <v>1235</v>
      </c>
      <c r="J31" s="22">
        <v>1896</v>
      </c>
      <c r="K31" s="22">
        <v>2114</v>
      </c>
      <c r="L31" s="22">
        <v>2885</v>
      </c>
      <c r="M31" s="22">
        <v>3245</v>
      </c>
      <c r="N31" s="23">
        <f>SUM(B31:M31)</f>
        <v>29764</v>
      </c>
    </row>
    <row r="32" spans="1:18" x14ac:dyDescent="0.35">
      <c r="A32" s="24" t="s">
        <v>47</v>
      </c>
      <c r="B32" s="22">
        <v>3215</v>
      </c>
      <c r="C32" s="22">
        <v>2566</v>
      </c>
      <c r="D32" s="22">
        <v>965</v>
      </c>
      <c r="E32" s="22">
        <v>1242</v>
      </c>
      <c r="F32" s="22">
        <v>1663</v>
      </c>
      <c r="G32" s="22">
        <v>1678</v>
      </c>
      <c r="H32" s="22">
        <v>1677</v>
      </c>
      <c r="I32" s="22">
        <v>2733</v>
      </c>
      <c r="J32" s="22">
        <v>2616</v>
      </c>
      <c r="K32" s="22">
        <v>2411</v>
      </c>
      <c r="L32" s="22">
        <v>2121</v>
      </c>
      <c r="M32" s="22">
        <v>1655</v>
      </c>
      <c r="N32" s="23">
        <f>SUM(B32:M32)</f>
        <v>24542</v>
      </c>
    </row>
    <row r="33" spans="1:14" x14ac:dyDescent="0.35">
      <c r="A33" s="24" t="s">
        <v>46</v>
      </c>
      <c r="B33" s="22">
        <v>4358</v>
      </c>
      <c r="C33" s="22">
        <v>3672</v>
      </c>
      <c r="D33" s="22">
        <v>576</v>
      </c>
      <c r="E33" s="22">
        <v>865</v>
      </c>
      <c r="F33" s="22">
        <v>578</v>
      </c>
      <c r="G33" s="22">
        <v>1331</v>
      </c>
      <c r="H33" s="22">
        <v>953</v>
      </c>
      <c r="I33" s="22">
        <v>2451</v>
      </c>
      <c r="J33" s="22">
        <v>3144</v>
      </c>
      <c r="K33" s="22">
        <v>1244</v>
      </c>
      <c r="L33" s="22">
        <v>3421</v>
      </c>
      <c r="M33" s="22">
        <v>3222</v>
      </c>
      <c r="N33" s="23">
        <f>SUM(B33:M33)</f>
        <v>25815</v>
      </c>
    </row>
    <row r="34" spans="1:14" x14ac:dyDescent="0.35">
      <c r="A34" s="24" t="s">
        <v>41</v>
      </c>
      <c r="B34" s="22">
        <v>947</v>
      </c>
      <c r="C34" s="22">
        <v>1325</v>
      </c>
      <c r="D34" s="22">
        <v>1214</v>
      </c>
      <c r="E34" s="22">
        <v>953</v>
      </c>
      <c r="F34" s="22">
        <v>2442</v>
      </c>
      <c r="G34" s="22">
        <v>3125</v>
      </c>
      <c r="H34" s="22">
        <v>1245</v>
      </c>
      <c r="I34" s="22">
        <v>2145</v>
      </c>
      <c r="J34" s="22">
        <v>2731</v>
      </c>
      <c r="K34" s="22">
        <v>1672</v>
      </c>
      <c r="L34" s="22">
        <v>1825</v>
      </c>
      <c r="M34" s="22">
        <v>2456</v>
      </c>
      <c r="N34" s="23">
        <f>SUM(B34:M34)</f>
        <v>22080</v>
      </c>
    </row>
    <row r="35" spans="1:14" x14ac:dyDescent="0.35">
      <c r="A35" s="24" t="s">
        <v>42</v>
      </c>
      <c r="B35" s="22">
        <v>632</v>
      </c>
      <c r="C35" s="22">
        <v>854</v>
      </c>
      <c r="D35" s="22">
        <v>415</v>
      </c>
      <c r="E35" s="22">
        <v>543</v>
      </c>
      <c r="F35" s="22">
        <v>321</v>
      </c>
      <c r="G35" s="22">
        <v>748</v>
      </c>
      <c r="H35" s="22">
        <v>424</v>
      </c>
      <c r="I35" s="22">
        <v>754</v>
      </c>
      <c r="J35" s="22">
        <v>753</v>
      </c>
      <c r="K35" s="22">
        <v>543</v>
      </c>
      <c r="L35" s="22">
        <v>645</v>
      </c>
      <c r="M35" s="22">
        <v>267</v>
      </c>
      <c r="N35" s="23">
        <f>SUM(B35:M35)</f>
        <v>6899</v>
      </c>
    </row>
    <row r="36" spans="1:14" x14ac:dyDescent="0.35">
      <c r="A36" s="24" t="s">
        <v>60</v>
      </c>
      <c r="B36" s="22">
        <f>SUM(B31:B35)</f>
        <v>11264</v>
      </c>
      <c r="C36" s="22">
        <f t="shared" ref="C36:N36" si="10">SUM(C31:C35)</f>
        <v>9672</v>
      </c>
      <c r="D36" s="22">
        <f t="shared" si="10"/>
        <v>5785</v>
      </c>
      <c r="E36" s="22">
        <f t="shared" si="10"/>
        <v>6117</v>
      </c>
      <c r="F36" s="22">
        <f t="shared" si="10"/>
        <v>7215</v>
      </c>
      <c r="G36" s="22">
        <f t="shared" si="10"/>
        <v>9433</v>
      </c>
      <c r="H36" s="22">
        <f t="shared" si="10"/>
        <v>9430</v>
      </c>
      <c r="I36" s="22">
        <f t="shared" si="10"/>
        <v>9318</v>
      </c>
      <c r="J36" s="22">
        <f t="shared" si="10"/>
        <v>11140</v>
      </c>
      <c r="K36" s="22">
        <f t="shared" si="10"/>
        <v>7984</v>
      </c>
      <c r="L36" s="22">
        <f t="shared" si="10"/>
        <v>10897</v>
      </c>
      <c r="M36" s="22">
        <f t="shared" si="10"/>
        <v>10845</v>
      </c>
      <c r="N36" s="25">
        <f t="shared" si="10"/>
        <v>109100</v>
      </c>
    </row>
    <row r="37" spans="1:14" x14ac:dyDescent="0.35">
      <c r="A37" s="21" t="s">
        <v>38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3"/>
    </row>
    <row r="38" spans="1:14" x14ac:dyDescent="0.35">
      <c r="A38" s="24" t="s">
        <v>44</v>
      </c>
      <c r="B38" s="22">
        <v>532</v>
      </c>
      <c r="C38" s="22">
        <v>215</v>
      </c>
      <c r="D38" s="22">
        <v>543</v>
      </c>
      <c r="E38" s="22">
        <v>842</v>
      </c>
      <c r="F38" s="22">
        <v>764</v>
      </c>
      <c r="G38" s="22">
        <v>532</v>
      </c>
      <c r="H38" s="22">
        <v>643</v>
      </c>
      <c r="I38" s="22">
        <v>432</v>
      </c>
      <c r="J38" s="22">
        <v>662</v>
      </c>
      <c r="K38" s="22">
        <v>875</v>
      </c>
      <c r="L38" s="22">
        <v>543</v>
      </c>
      <c r="M38" s="22">
        <v>485</v>
      </c>
      <c r="N38" s="23">
        <f>SUM(B38:M38)</f>
        <v>7068</v>
      </c>
    </row>
    <row r="39" spans="1:14" x14ac:dyDescent="0.35">
      <c r="A39" s="24" t="s">
        <v>45</v>
      </c>
      <c r="B39" s="22">
        <v>633</v>
      </c>
      <c r="C39" s="22">
        <v>785</v>
      </c>
      <c r="D39" s="22">
        <v>421</v>
      </c>
      <c r="E39" s="22">
        <v>213</v>
      </c>
      <c r="F39" s="22">
        <v>341</v>
      </c>
      <c r="G39" s="22">
        <v>412</v>
      </c>
      <c r="H39" s="22">
        <v>855</v>
      </c>
      <c r="I39" s="22">
        <v>522</v>
      </c>
      <c r="J39" s="22">
        <v>214</v>
      </c>
      <c r="K39" s="22">
        <v>564</v>
      </c>
      <c r="L39" s="22">
        <v>653</v>
      </c>
      <c r="M39" s="22">
        <v>521</v>
      </c>
      <c r="N39" s="23">
        <f>SUM(B39:M39)</f>
        <v>6134</v>
      </c>
    </row>
    <row r="40" spans="1:14" x14ac:dyDescent="0.35">
      <c r="A40" s="24" t="s">
        <v>59</v>
      </c>
      <c r="B40" s="22">
        <f>SUM(B38:B39)</f>
        <v>1165</v>
      </c>
      <c r="C40" s="22">
        <f>SUM(C38:C39)</f>
        <v>1000</v>
      </c>
      <c r="D40" s="22">
        <f t="shared" ref="D40:N40" si="11">SUM(D38:D39)</f>
        <v>964</v>
      </c>
      <c r="E40" s="22">
        <f t="shared" si="11"/>
        <v>1055</v>
      </c>
      <c r="F40" s="22">
        <f t="shared" si="11"/>
        <v>1105</v>
      </c>
      <c r="G40" s="22">
        <f t="shared" si="11"/>
        <v>944</v>
      </c>
      <c r="H40" s="22">
        <f t="shared" si="11"/>
        <v>1498</v>
      </c>
      <c r="I40" s="22">
        <f t="shared" si="11"/>
        <v>954</v>
      </c>
      <c r="J40" s="22">
        <f t="shared" si="11"/>
        <v>876</v>
      </c>
      <c r="K40" s="22">
        <f t="shared" si="11"/>
        <v>1439</v>
      </c>
      <c r="L40" s="22">
        <f t="shared" si="11"/>
        <v>1196</v>
      </c>
      <c r="M40" s="22">
        <f t="shared" si="11"/>
        <v>1006</v>
      </c>
      <c r="N40" s="25">
        <f t="shared" si="11"/>
        <v>13202</v>
      </c>
    </row>
    <row r="41" spans="1:14" x14ac:dyDescent="0.35">
      <c r="A41" s="24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3"/>
    </row>
    <row r="42" spans="1:14" x14ac:dyDescent="0.35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8"/>
    </row>
  </sheetData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13D76-CC69-4536-8C67-A5DB02D5610D}">
  <dimension ref="A1:AE26"/>
  <sheetViews>
    <sheetView zoomScale="80" zoomScaleNormal="80" workbookViewId="0"/>
  </sheetViews>
  <sheetFormatPr defaultRowHeight="14.5" x14ac:dyDescent="0.35"/>
  <cols>
    <col min="1" max="1" width="30.36328125" customWidth="1"/>
    <col min="2" max="2" width="8.90625" customWidth="1"/>
    <col min="3" max="3" width="9.90625" customWidth="1"/>
    <col min="4" max="4" width="12" customWidth="1"/>
    <col min="5" max="5" width="13" customWidth="1"/>
    <col min="6" max="6" width="10.81640625" customWidth="1"/>
    <col min="7" max="7" width="11.453125" customWidth="1"/>
    <col min="8" max="8" width="13.26953125" customWidth="1"/>
    <col min="9" max="9" width="13.90625" customWidth="1"/>
    <col min="10" max="10" width="11.6328125" customWidth="1"/>
    <col min="11" max="11" width="12.36328125" customWidth="1"/>
    <col min="12" max="12" width="11.6328125" customWidth="1"/>
    <col min="13" max="13" width="13.54296875" customWidth="1"/>
    <col min="14" max="14" width="13.90625" customWidth="1"/>
    <col min="18" max="18" width="17.7265625" customWidth="1"/>
    <col min="27" max="27" width="11.26953125" customWidth="1"/>
    <col min="29" max="29" width="10.08984375" customWidth="1"/>
    <col min="30" max="30" width="10" customWidth="1"/>
  </cols>
  <sheetData>
    <row r="1" spans="1:31" x14ac:dyDescent="0.35">
      <c r="A1" s="3" t="s">
        <v>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31" x14ac:dyDescent="0.35">
      <c r="A2" s="35" t="s">
        <v>10</v>
      </c>
      <c r="B2" s="36" t="s">
        <v>12</v>
      </c>
      <c r="C2" s="36" t="s">
        <v>13</v>
      </c>
      <c r="D2" s="36" t="s">
        <v>14</v>
      </c>
      <c r="E2" s="36" t="s">
        <v>15</v>
      </c>
      <c r="F2" s="36" t="s">
        <v>19</v>
      </c>
      <c r="G2" s="36" t="s">
        <v>16</v>
      </c>
      <c r="H2" s="36" t="s">
        <v>29</v>
      </c>
      <c r="I2" s="36" t="s">
        <v>30</v>
      </c>
      <c r="J2" s="36" t="s">
        <v>31</v>
      </c>
      <c r="K2" s="36" t="s">
        <v>32</v>
      </c>
      <c r="L2" s="36" t="s">
        <v>33</v>
      </c>
      <c r="M2" s="36" t="s">
        <v>34</v>
      </c>
      <c r="N2" s="37" t="s">
        <v>35</v>
      </c>
    </row>
    <row r="3" spans="1:31" x14ac:dyDescent="0.3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40"/>
    </row>
    <row r="4" spans="1:31" x14ac:dyDescent="0.35">
      <c r="A4" s="41" t="s">
        <v>37</v>
      </c>
      <c r="B4" s="39">
        <v>0</v>
      </c>
      <c r="C4" s="39">
        <v>0</v>
      </c>
      <c r="D4" s="39">
        <v>2590</v>
      </c>
      <c r="E4" s="39">
        <v>2819</v>
      </c>
      <c r="F4" s="39">
        <v>2973</v>
      </c>
      <c r="G4" s="39">
        <v>3755</v>
      </c>
      <c r="H4" s="39">
        <v>2727</v>
      </c>
      <c r="I4" s="39">
        <v>1887</v>
      </c>
      <c r="J4" s="39">
        <v>2094</v>
      </c>
      <c r="K4" s="39">
        <v>3478</v>
      </c>
      <c r="L4" s="39">
        <v>2158</v>
      </c>
      <c r="M4" s="39">
        <v>2878</v>
      </c>
      <c r="N4" s="40">
        <f>SUM(B4:M4)</f>
        <v>27359</v>
      </c>
    </row>
    <row r="5" spans="1:31" x14ac:dyDescent="0.35">
      <c r="A5" s="41" t="s">
        <v>36</v>
      </c>
      <c r="B5" s="39">
        <v>0</v>
      </c>
      <c r="C5" s="39">
        <v>0</v>
      </c>
      <c r="D5" s="39">
        <v>1421</v>
      </c>
      <c r="E5" s="39">
        <v>2989</v>
      </c>
      <c r="F5" s="39">
        <v>2898</v>
      </c>
      <c r="G5" s="39">
        <v>2679</v>
      </c>
      <c r="H5" s="39">
        <v>1680</v>
      </c>
      <c r="I5" s="39">
        <v>2537</v>
      </c>
      <c r="J5" s="39">
        <v>1683</v>
      </c>
      <c r="K5" s="39">
        <v>2329</v>
      </c>
      <c r="L5" s="39">
        <v>4225</v>
      </c>
      <c r="M5" s="39">
        <v>5356</v>
      </c>
      <c r="N5" s="40">
        <f>SUM(B5:M5)</f>
        <v>27797</v>
      </c>
    </row>
    <row r="6" spans="1:31" x14ac:dyDescent="0.35">
      <c r="A6" s="41" t="s">
        <v>38</v>
      </c>
      <c r="B6" s="39">
        <v>0</v>
      </c>
      <c r="C6" s="39">
        <v>0</v>
      </c>
      <c r="D6" s="39">
        <v>566</v>
      </c>
      <c r="E6" s="39">
        <v>348</v>
      </c>
      <c r="F6" s="39">
        <v>496</v>
      </c>
      <c r="G6" s="39">
        <v>637</v>
      </c>
      <c r="H6" s="39">
        <v>1196</v>
      </c>
      <c r="I6" s="39">
        <v>645</v>
      </c>
      <c r="J6" s="39">
        <v>471</v>
      </c>
      <c r="K6" s="39">
        <v>1108</v>
      </c>
      <c r="L6" s="39">
        <v>1196</v>
      </c>
      <c r="M6" s="39">
        <v>808</v>
      </c>
      <c r="N6" s="40">
        <f>SUM(B6:M6)</f>
        <v>7471</v>
      </c>
    </row>
    <row r="7" spans="1:31" x14ac:dyDescent="0.35">
      <c r="A7" s="41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40"/>
      <c r="R7" s="7"/>
      <c r="S7" s="8"/>
      <c r="T7" s="8"/>
      <c r="U7" s="8"/>
      <c r="V7" s="8"/>
      <c r="W7" s="8"/>
      <c r="X7" s="9"/>
      <c r="Y7" s="9"/>
      <c r="Z7" s="8"/>
      <c r="AA7" s="9"/>
      <c r="AB7" s="9"/>
      <c r="AC7" s="9"/>
      <c r="AD7" s="9"/>
      <c r="AE7" s="10"/>
    </row>
    <row r="8" spans="1:31" x14ac:dyDescent="0.35">
      <c r="A8" s="42" t="s">
        <v>65</v>
      </c>
      <c r="B8" s="39">
        <f t="shared" ref="B8:M8" si="0">SUM(B4:B7)</f>
        <v>0</v>
      </c>
      <c r="C8" s="39">
        <f t="shared" si="0"/>
        <v>0</v>
      </c>
      <c r="D8" s="39">
        <f t="shared" si="0"/>
        <v>4577</v>
      </c>
      <c r="E8" s="39">
        <f t="shared" si="0"/>
        <v>6156</v>
      </c>
      <c r="F8" s="39">
        <f t="shared" si="0"/>
        <v>6367</v>
      </c>
      <c r="G8" s="39">
        <f t="shared" si="0"/>
        <v>7071</v>
      </c>
      <c r="H8" s="39">
        <f t="shared" si="0"/>
        <v>5603</v>
      </c>
      <c r="I8" s="39">
        <f t="shared" si="0"/>
        <v>5069</v>
      </c>
      <c r="J8" s="39">
        <f t="shared" si="0"/>
        <v>4248</v>
      </c>
      <c r="K8" s="39">
        <f t="shared" si="0"/>
        <v>6915</v>
      </c>
      <c r="L8" s="39">
        <f t="shared" si="0"/>
        <v>7579</v>
      </c>
      <c r="M8" s="39">
        <f t="shared" si="0"/>
        <v>9042</v>
      </c>
      <c r="N8" s="40">
        <f>SUM(B8:M8)</f>
        <v>62627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1" x14ac:dyDescent="0.35">
      <c r="A9" s="41" t="s">
        <v>68</v>
      </c>
      <c r="B9" s="39">
        <f>B8*90%</f>
        <v>0</v>
      </c>
      <c r="C9" s="39">
        <f t="shared" ref="C9:N9" si="1">C8*90%</f>
        <v>0</v>
      </c>
      <c r="D9" s="39">
        <f t="shared" si="1"/>
        <v>4119.3</v>
      </c>
      <c r="E9" s="39">
        <f t="shared" si="1"/>
        <v>5540.4000000000005</v>
      </c>
      <c r="F9" s="39">
        <f t="shared" si="1"/>
        <v>5730.3</v>
      </c>
      <c r="G9" s="39">
        <f t="shared" si="1"/>
        <v>6363.9000000000005</v>
      </c>
      <c r="H9" s="39">
        <f t="shared" si="1"/>
        <v>5042.7</v>
      </c>
      <c r="I9" s="39">
        <f t="shared" si="1"/>
        <v>4562.1000000000004</v>
      </c>
      <c r="J9" s="39">
        <f t="shared" si="1"/>
        <v>3823.2000000000003</v>
      </c>
      <c r="K9" s="39">
        <f t="shared" si="1"/>
        <v>6223.5</v>
      </c>
      <c r="L9" s="39">
        <f t="shared" si="1"/>
        <v>6821.1</v>
      </c>
      <c r="M9" s="39">
        <f t="shared" si="1"/>
        <v>8137.8</v>
      </c>
      <c r="N9" s="43">
        <f t="shared" si="1"/>
        <v>56364.3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1" x14ac:dyDescent="0.35">
      <c r="A10" s="41" t="s">
        <v>49</v>
      </c>
      <c r="B10" s="39">
        <f>B8*10%</f>
        <v>0</v>
      </c>
      <c r="C10" s="39">
        <f t="shared" ref="C10:N10" si="2">C8*10%</f>
        <v>0</v>
      </c>
      <c r="D10" s="39">
        <f t="shared" si="2"/>
        <v>457.70000000000005</v>
      </c>
      <c r="E10" s="39">
        <f t="shared" si="2"/>
        <v>615.6</v>
      </c>
      <c r="F10" s="39">
        <f t="shared" si="2"/>
        <v>636.70000000000005</v>
      </c>
      <c r="G10" s="39">
        <f t="shared" si="2"/>
        <v>707.1</v>
      </c>
      <c r="H10" s="39">
        <f t="shared" si="2"/>
        <v>560.30000000000007</v>
      </c>
      <c r="I10" s="39">
        <f t="shared" si="2"/>
        <v>506.90000000000003</v>
      </c>
      <c r="J10" s="39">
        <f t="shared" si="2"/>
        <v>424.8</v>
      </c>
      <c r="K10" s="39">
        <f t="shared" si="2"/>
        <v>691.5</v>
      </c>
      <c r="L10" s="39">
        <f t="shared" si="2"/>
        <v>757.90000000000009</v>
      </c>
      <c r="M10" s="39">
        <f t="shared" si="2"/>
        <v>904.2</v>
      </c>
      <c r="N10" s="43">
        <f t="shared" si="2"/>
        <v>6262.7000000000007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1" x14ac:dyDescent="0.35">
      <c r="A11" s="42" t="s">
        <v>69</v>
      </c>
      <c r="B11" s="39">
        <f t="shared" ref="B11:N11" si="3">B9+B10</f>
        <v>0</v>
      </c>
      <c r="C11" s="39">
        <f t="shared" si="3"/>
        <v>0</v>
      </c>
      <c r="D11" s="39">
        <f t="shared" si="3"/>
        <v>4577</v>
      </c>
      <c r="E11" s="39">
        <f t="shared" si="3"/>
        <v>6156.0000000000009</v>
      </c>
      <c r="F11" s="39">
        <f t="shared" si="3"/>
        <v>6367</v>
      </c>
      <c r="G11" s="39">
        <f t="shared" si="3"/>
        <v>7071.0000000000009</v>
      </c>
      <c r="H11" s="39">
        <f t="shared" si="3"/>
        <v>5603</v>
      </c>
      <c r="I11" s="39">
        <f t="shared" si="3"/>
        <v>5069</v>
      </c>
      <c r="J11" s="39">
        <f t="shared" si="3"/>
        <v>4248</v>
      </c>
      <c r="K11" s="39">
        <f t="shared" si="3"/>
        <v>6915</v>
      </c>
      <c r="L11" s="39">
        <f t="shared" si="3"/>
        <v>7579</v>
      </c>
      <c r="M11" s="39">
        <f t="shared" si="3"/>
        <v>9042</v>
      </c>
      <c r="N11" s="43">
        <f t="shared" si="3"/>
        <v>62627</v>
      </c>
      <c r="R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1" x14ac:dyDescent="0.35">
      <c r="A12" s="42" t="s">
        <v>21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43"/>
      <c r="R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1" x14ac:dyDescent="0.35">
      <c r="A13" s="38" t="s">
        <v>89</v>
      </c>
      <c r="B13" s="39">
        <f t="shared" ref="B13:N13" si="4">B8*0.5</f>
        <v>0</v>
      </c>
      <c r="C13" s="39">
        <f t="shared" si="4"/>
        <v>0</v>
      </c>
      <c r="D13" s="39">
        <f t="shared" si="4"/>
        <v>2288.5</v>
      </c>
      <c r="E13" s="39">
        <f t="shared" si="4"/>
        <v>3078</v>
      </c>
      <c r="F13" s="39">
        <f t="shared" si="4"/>
        <v>3183.5</v>
      </c>
      <c r="G13" s="39">
        <f t="shared" si="4"/>
        <v>3535.5</v>
      </c>
      <c r="H13" s="39">
        <f t="shared" si="4"/>
        <v>2801.5</v>
      </c>
      <c r="I13" s="39">
        <f t="shared" si="4"/>
        <v>2534.5</v>
      </c>
      <c r="J13" s="39">
        <f t="shared" si="4"/>
        <v>2124</v>
      </c>
      <c r="K13" s="39">
        <f t="shared" si="4"/>
        <v>3457.5</v>
      </c>
      <c r="L13" s="39">
        <f t="shared" si="4"/>
        <v>3789.5</v>
      </c>
      <c r="M13" s="39">
        <f t="shared" si="4"/>
        <v>4521</v>
      </c>
      <c r="N13" s="39">
        <f t="shared" si="4"/>
        <v>31313.5</v>
      </c>
      <c r="R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1" x14ac:dyDescent="0.35">
      <c r="A14" s="51" t="s">
        <v>90</v>
      </c>
      <c r="B14" s="39">
        <f>B13*0.15</f>
        <v>0</v>
      </c>
      <c r="C14" s="39">
        <f t="shared" ref="C14:N14" si="5">C13*0.15</f>
        <v>0</v>
      </c>
      <c r="D14" s="39">
        <f t="shared" si="5"/>
        <v>343.27499999999998</v>
      </c>
      <c r="E14" s="39">
        <f t="shared" si="5"/>
        <v>461.7</v>
      </c>
      <c r="F14" s="39">
        <f t="shared" si="5"/>
        <v>477.52499999999998</v>
      </c>
      <c r="G14" s="39">
        <f t="shared" si="5"/>
        <v>530.32499999999993</v>
      </c>
      <c r="H14" s="39">
        <f t="shared" si="5"/>
        <v>420.22499999999997</v>
      </c>
      <c r="I14" s="39">
        <f t="shared" si="5"/>
        <v>380.17500000000001</v>
      </c>
      <c r="J14" s="39">
        <f t="shared" si="5"/>
        <v>318.59999999999997</v>
      </c>
      <c r="K14" s="39">
        <f t="shared" si="5"/>
        <v>518.625</v>
      </c>
      <c r="L14" s="39">
        <f t="shared" si="5"/>
        <v>568.42499999999995</v>
      </c>
      <c r="M14" s="39">
        <f t="shared" si="5"/>
        <v>678.15</v>
      </c>
      <c r="N14" s="39">
        <f t="shared" si="5"/>
        <v>4697.0249999999996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1" x14ac:dyDescent="0.35">
      <c r="A15" s="41" t="s">
        <v>22</v>
      </c>
      <c r="B15" s="39">
        <v>0</v>
      </c>
      <c r="C15" s="39">
        <v>0</v>
      </c>
      <c r="D15" s="39">
        <v>1600</v>
      </c>
      <c r="E15" s="39">
        <v>1600</v>
      </c>
      <c r="F15" s="39">
        <v>1600</v>
      </c>
      <c r="G15" s="39">
        <v>1600</v>
      </c>
      <c r="H15" s="39">
        <v>1600</v>
      </c>
      <c r="I15" s="39">
        <v>1600</v>
      </c>
      <c r="J15" s="39">
        <v>1600</v>
      </c>
      <c r="K15" s="39">
        <v>1600</v>
      </c>
      <c r="L15" s="39">
        <v>1600</v>
      </c>
      <c r="M15" s="39">
        <v>1600</v>
      </c>
      <c r="N15" s="40">
        <f t="shared" ref="N15:N20" si="6">SUM(B15:M15)</f>
        <v>16000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1" x14ac:dyDescent="0.35">
      <c r="A16" s="41" t="s">
        <v>66</v>
      </c>
      <c r="B16" s="44">
        <v>0</v>
      </c>
      <c r="C16" s="44">
        <v>0</v>
      </c>
      <c r="D16" s="44">
        <v>2000</v>
      </c>
      <c r="E16" s="44">
        <v>2000</v>
      </c>
      <c r="F16" s="44">
        <v>2000</v>
      </c>
      <c r="G16" s="44">
        <v>2000</v>
      </c>
      <c r="H16" s="44">
        <v>2000</v>
      </c>
      <c r="I16" s="44">
        <v>2000</v>
      </c>
      <c r="J16" s="44">
        <v>2000</v>
      </c>
      <c r="K16" s="44">
        <v>2000</v>
      </c>
      <c r="L16" s="44">
        <v>2000</v>
      </c>
      <c r="M16" s="44">
        <v>2000</v>
      </c>
      <c r="N16" s="40">
        <f t="shared" si="6"/>
        <v>20000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x14ac:dyDescent="0.35">
      <c r="A17" s="41" t="s">
        <v>25</v>
      </c>
      <c r="B17" s="39">
        <v>0</v>
      </c>
      <c r="C17" s="39">
        <v>0</v>
      </c>
      <c r="D17" s="44">
        <v>455</v>
      </c>
      <c r="E17" s="44">
        <v>422</v>
      </c>
      <c r="F17" s="44">
        <v>567</v>
      </c>
      <c r="G17" s="44">
        <v>854</v>
      </c>
      <c r="H17" s="44">
        <v>242</v>
      </c>
      <c r="I17" s="44">
        <v>562</v>
      </c>
      <c r="J17" s="44">
        <v>212</v>
      </c>
      <c r="K17" s="44">
        <v>341</v>
      </c>
      <c r="L17" s="44">
        <v>431</v>
      </c>
      <c r="M17" s="44">
        <v>234</v>
      </c>
      <c r="N17" s="40">
        <f t="shared" si="6"/>
        <v>4320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x14ac:dyDescent="0.35">
      <c r="A18" s="41" t="s">
        <v>24</v>
      </c>
      <c r="B18" s="39">
        <v>0</v>
      </c>
      <c r="C18" s="39">
        <v>0</v>
      </c>
      <c r="D18" s="39">
        <v>125</v>
      </c>
      <c r="E18" s="39">
        <v>0</v>
      </c>
      <c r="F18" s="39">
        <v>125</v>
      </c>
      <c r="G18" s="39">
        <v>0</v>
      </c>
      <c r="H18" s="39">
        <v>125</v>
      </c>
      <c r="I18" s="39">
        <v>125</v>
      </c>
      <c r="J18" s="39">
        <v>0</v>
      </c>
      <c r="K18" s="39">
        <v>0</v>
      </c>
      <c r="L18" s="44">
        <v>125</v>
      </c>
      <c r="M18" s="39">
        <v>150</v>
      </c>
      <c r="N18" s="40">
        <f t="shared" si="6"/>
        <v>775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35">
      <c r="A19" s="41" t="s">
        <v>67</v>
      </c>
      <c r="B19" s="39">
        <v>0</v>
      </c>
      <c r="C19" s="39">
        <v>0</v>
      </c>
      <c r="D19" s="39">
        <v>500</v>
      </c>
      <c r="E19" s="39">
        <v>475</v>
      </c>
      <c r="F19" s="39">
        <v>495</v>
      </c>
      <c r="G19" s="39">
        <v>436</v>
      </c>
      <c r="H19" s="39">
        <v>343</v>
      </c>
      <c r="I19" s="39">
        <v>466</v>
      </c>
      <c r="J19" s="39">
        <v>345</v>
      </c>
      <c r="K19" s="39">
        <v>426</v>
      </c>
      <c r="L19" s="39">
        <v>631</v>
      </c>
      <c r="M19" s="39">
        <v>325</v>
      </c>
      <c r="N19" s="40">
        <f t="shared" si="6"/>
        <v>4442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35">
      <c r="A20" s="41" t="s">
        <v>70</v>
      </c>
      <c r="B20" s="39">
        <v>0</v>
      </c>
      <c r="C20" s="39">
        <v>0</v>
      </c>
      <c r="D20" s="39">
        <v>0</v>
      </c>
      <c r="E20" s="39">
        <v>200</v>
      </c>
      <c r="F20" s="39">
        <v>0</v>
      </c>
      <c r="G20" s="39">
        <v>0</v>
      </c>
      <c r="H20" s="39">
        <v>200</v>
      </c>
      <c r="I20" s="39">
        <v>0</v>
      </c>
      <c r="J20" s="39">
        <v>0</v>
      </c>
      <c r="K20" s="39">
        <v>0</v>
      </c>
      <c r="L20" s="44">
        <v>200</v>
      </c>
      <c r="M20" s="39">
        <v>0</v>
      </c>
      <c r="N20" s="40">
        <f t="shared" si="6"/>
        <v>600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35">
      <c r="A21" s="42" t="s">
        <v>71</v>
      </c>
      <c r="B21" s="44">
        <f>SUM(B15:B20)</f>
        <v>0</v>
      </c>
      <c r="C21" s="44">
        <f t="shared" ref="C21" si="7">SUM(C15:C20)</f>
        <v>0</v>
      </c>
      <c r="D21" s="44">
        <f>SUM(D13:D20)</f>
        <v>7311.7749999999996</v>
      </c>
      <c r="E21" s="44">
        <f t="shared" ref="E21:N21" si="8">SUM(E13:E20)</f>
        <v>8236.7000000000007</v>
      </c>
      <c r="F21" s="44">
        <f t="shared" si="8"/>
        <v>8448.0249999999996</v>
      </c>
      <c r="G21" s="44">
        <f t="shared" si="8"/>
        <v>8955.8250000000007</v>
      </c>
      <c r="H21" s="44">
        <f t="shared" si="8"/>
        <v>7731.7250000000004</v>
      </c>
      <c r="I21" s="44">
        <f t="shared" si="8"/>
        <v>7667.6750000000002</v>
      </c>
      <c r="J21" s="44">
        <f t="shared" si="8"/>
        <v>6599.6</v>
      </c>
      <c r="K21" s="44">
        <f t="shared" si="8"/>
        <v>8343.125</v>
      </c>
      <c r="L21" s="44">
        <f t="shared" si="8"/>
        <v>9344.9249999999993</v>
      </c>
      <c r="M21" s="44">
        <f t="shared" si="8"/>
        <v>9508.15</v>
      </c>
      <c r="N21" s="44">
        <f t="shared" si="8"/>
        <v>82147.524999999994</v>
      </c>
    </row>
    <row r="22" spans="1:30" x14ac:dyDescent="0.35">
      <c r="A22" s="41" t="s">
        <v>74</v>
      </c>
      <c r="B22" s="44">
        <f>B21</f>
        <v>0</v>
      </c>
      <c r="C22" s="44">
        <f t="shared" ref="C22:N22" si="9">C21</f>
        <v>0</v>
      </c>
      <c r="D22" s="44">
        <f t="shared" si="9"/>
        <v>7311.7749999999996</v>
      </c>
      <c r="E22" s="44">
        <f t="shared" si="9"/>
        <v>8236.7000000000007</v>
      </c>
      <c r="F22" s="44">
        <f t="shared" si="9"/>
        <v>8448.0249999999996</v>
      </c>
      <c r="G22" s="44">
        <f t="shared" si="9"/>
        <v>8955.8250000000007</v>
      </c>
      <c r="H22" s="44">
        <f t="shared" si="9"/>
        <v>7731.7250000000004</v>
      </c>
      <c r="I22" s="44">
        <f t="shared" si="9"/>
        <v>7667.6750000000002</v>
      </c>
      <c r="J22" s="44">
        <f t="shared" si="9"/>
        <v>6599.6</v>
      </c>
      <c r="K22" s="44">
        <f t="shared" si="9"/>
        <v>8343.125</v>
      </c>
      <c r="L22" s="44">
        <f t="shared" si="9"/>
        <v>9344.9249999999993</v>
      </c>
      <c r="M22" s="44">
        <f t="shared" si="9"/>
        <v>9508.15</v>
      </c>
      <c r="N22" s="40">
        <f t="shared" si="9"/>
        <v>82147.524999999994</v>
      </c>
    </row>
    <row r="23" spans="1:30" x14ac:dyDescent="0.35">
      <c r="A23" s="41" t="s">
        <v>73</v>
      </c>
      <c r="B23" s="44">
        <f>B11</f>
        <v>0</v>
      </c>
      <c r="C23" s="44">
        <f t="shared" ref="C23:N23" si="10">C11</f>
        <v>0</v>
      </c>
      <c r="D23" s="44">
        <f t="shared" si="10"/>
        <v>4577</v>
      </c>
      <c r="E23" s="44">
        <f t="shared" si="10"/>
        <v>6156.0000000000009</v>
      </c>
      <c r="F23" s="44">
        <f t="shared" si="10"/>
        <v>6367</v>
      </c>
      <c r="G23" s="44">
        <f t="shared" si="10"/>
        <v>7071.0000000000009</v>
      </c>
      <c r="H23" s="44">
        <f t="shared" si="10"/>
        <v>5603</v>
      </c>
      <c r="I23" s="44">
        <f t="shared" si="10"/>
        <v>5069</v>
      </c>
      <c r="J23" s="44">
        <f t="shared" si="10"/>
        <v>4248</v>
      </c>
      <c r="K23" s="44">
        <f t="shared" si="10"/>
        <v>6915</v>
      </c>
      <c r="L23" s="44">
        <f t="shared" si="10"/>
        <v>7579</v>
      </c>
      <c r="M23" s="44">
        <f t="shared" si="10"/>
        <v>9042</v>
      </c>
      <c r="N23" s="40">
        <f t="shared" si="10"/>
        <v>62627</v>
      </c>
    </row>
    <row r="24" spans="1:30" x14ac:dyDescent="0.35">
      <c r="A24" s="45" t="s">
        <v>72</v>
      </c>
      <c r="B24" s="46">
        <f>B23-B22</f>
        <v>0</v>
      </c>
      <c r="C24" s="46">
        <f t="shared" ref="C24:N24" si="11">C23-C22</f>
        <v>0</v>
      </c>
      <c r="D24" s="46">
        <f t="shared" si="11"/>
        <v>-2734.7749999999996</v>
      </c>
      <c r="E24" s="46">
        <f t="shared" si="11"/>
        <v>-2080.6999999999998</v>
      </c>
      <c r="F24" s="46">
        <f t="shared" si="11"/>
        <v>-2081.0249999999996</v>
      </c>
      <c r="G24" s="46">
        <f t="shared" si="11"/>
        <v>-1884.8249999999998</v>
      </c>
      <c r="H24" s="46">
        <f t="shared" si="11"/>
        <v>-2128.7250000000004</v>
      </c>
      <c r="I24" s="46">
        <f t="shared" si="11"/>
        <v>-2598.6750000000002</v>
      </c>
      <c r="J24" s="46">
        <f t="shared" si="11"/>
        <v>-2351.6000000000004</v>
      </c>
      <c r="K24" s="46">
        <f t="shared" si="11"/>
        <v>-1428.125</v>
      </c>
      <c r="L24" s="46">
        <f t="shared" si="11"/>
        <v>-1765.9249999999993</v>
      </c>
      <c r="M24" s="46">
        <f t="shared" si="11"/>
        <v>-466.14999999999964</v>
      </c>
      <c r="N24" s="47">
        <f t="shared" si="11"/>
        <v>-19520.524999999994</v>
      </c>
    </row>
    <row r="26" spans="1:30" x14ac:dyDescent="0.35">
      <c r="A26" s="4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98908-8D34-434D-A49D-64FE4AB29F93}">
  <dimension ref="A1:AE26"/>
  <sheetViews>
    <sheetView zoomScale="80" zoomScaleNormal="80" workbookViewId="0">
      <selection activeCell="M24" sqref="M24"/>
    </sheetView>
  </sheetViews>
  <sheetFormatPr defaultRowHeight="14.5" x14ac:dyDescent="0.35"/>
  <cols>
    <col min="1" max="1" width="30.36328125" customWidth="1"/>
    <col min="2" max="2" width="12.26953125" customWidth="1"/>
    <col min="3" max="3" width="12.453125" customWidth="1"/>
    <col min="4" max="5" width="10.1796875" customWidth="1"/>
    <col min="6" max="6" width="10.81640625" customWidth="1"/>
    <col min="7" max="7" width="10.7265625" customWidth="1"/>
    <col min="8" max="8" width="12.453125" customWidth="1"/>
    <col min="9" max="9" width="10.453125" customWidth="1"/>
    <col min="10" max="12" width="11.6328125" customWidth="1"/>
    <col min="13" max="13" width="13.54296875" customWidth="1"/>
    <col min="14" max="14" width="13.90625" customWidth="1"/>
    <col min="18" max="18" width="17.7265625" customWidth="1"/>
    <col min="27" max="27" width="11.26953125" customWidth="1"/>
    <col min="29" max="29" width="10.08984375" customWidth="1"/>
    <col min="30" max="30" width="10" customWidth="1"/>
  </cols>
  <sheetData>
    <row r="1" spans="1:31" x14ac:dyDescent="0.35">
      <c r="A1" s="3" t="s">
        <v>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31" x14ac:dyDescent="0.35">
      <c r="A2" s="30" t="s">
        <v>10</v>
      </c>
      <c r="B2" s="19" t="s">
        <v>12</v>
      </c>
      <c r="C2" s="19" t="s">
        <v>13</v>
      </c>
      <c r="D2" s="19" t="s">
        <v>14</v>
      </c>
      <c r="E2" s="19" t="s">
        <v>15</v>
      </c>
      <c r="F2" s="19" t="s">
        <v>19</v>
      </c>
      <c r="G2" s="19" t="s">
        <v>16</v>
      </c>
      <c r="H2" s="19" t="s">
        <v>29</v>
      </c>
      <c r="I2" s="19" t="s">
        <v>30</v>
      </c>
      <c r="J2" s="19" t="s">
        <v>31</v>
      </c>
      <c r="K2" s="19" t="s">
        <v>32</v>
      </c>
      <c r="L2" s="19" t="s">
        <v>33</v>
      </c>
      <c r="M2" s="19" t="s">
        <v>34</v>
      </c>
      <c r="N2" s="20" t="s">
        <v>35</v>
      </c>
    </row>
    <row r="3" spans="1:31" x14ac:dyDescent="0.35">
      <c r="A3" s="3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3"/>
    </row>
    <row r="4" spans="1:31" x14ac:dyDescent="0.35">
      <c r="A4" s="32" t="s">
        <v>37</v>
      </c>
      <c r="B4" s="29">
        <v>2901</v>
      </c>
      <c r="C4" s="29">
        <v>2551</v>
      </c>
      <c r="D4" s="29">
        <v>3580</v>
      </c>
      <c r="E4" s="29">
        <v>1979</v>
      </c>
      <c r="F4" s="29">
        <v>3620</v>
      </c>
      <c r="G4" s="29">
        <v>3949</v>
      </c>
      <c r="H4" s="29">
        <v>4363</v>
      </c>
      <c r="I4" s="29">
        <v>4256</v>
      </c>
      <c r="J4" s="29">
        <v>5104</v>
      </c>
      <c r="K4" s="29">
        <v>5431</v>
      </c>
      <c r="L4" s="29">
        <v>5701</v>
      </c>
      <c r="M4" s="29">
        <v>6591</v>
      </c>
      <c r="N4" s="23">
        <f>SUM(B4:M4)</f>
        <v>50026</v>
      </c>
    </row>
    <row r="5" spans="1:31" x14ac:dyDescent="0.35">
      <c r="A5" s="32" t="s">
        <v>36</v>
      </c>
      <c r="B5" s="29">
        <v>2455</v>
      </c>
      <c r="C5" s="29">
        <v>2124</v>
      </c>
      <c r="D5" s="29">
        <v>2030</v>
      </c>
      <c r="E5" s="29">
        <v>2179</v>
      </c>
      <c r="F5" s="29">
        <v>2120</v>
      </c>
      <c r="G5" s="29">
        <v>1921</v>
      </c>
      <c r="H5" s="29">
        <v>2331</v>
      </c>
      <c r="I5" s="29">
        <v>1958</v>
      </c>
      <c r="J5" s="29">
        <v>2866</v>
      </c>
      <c r="K5" s="29">
        <v>3979</v>
      </c>
      <c r="L5" s="29">
        <v>4701</v>
      </c>
      <c r="M5" s="29">
        <v>5801</v>
      </c>
      <c r="N5" s="23">
        <f>SUM(B5:M5)</f>
        <v>34465</v>
      </c>
    </row>
    <row r="6" spans="1:31" x14ac:dyDescent="0.35">
      <c r="A6" s="32" t="s">
        <v>38</v>
      </c>
      <c r="B6" s="29">
        <v>1256</v>
      </c>
      <c r="C6" s="29">
        <v>1244</v>
      </c>
      <c r="D6" s="29">
        <v>964</v>
      </c>
      <c r="E6" s="29">
        <v>2314</v>
      </c>
      <c r="F6" s="29">
        <v>2451</v>
      </c>
      <c r="G6" s="29">
        <v>1198</v>
      </c>
      <c r="H6" s="29">
        <v>1631</v>
      </c>
      <c r="I6" s="29">
        <v>1216</v>
      </c>
      <c r="J6" s="29">
        <v>1647</v>
      </c>
      <c r="K6" s="29">
        <v>1667</v>
      </c>
      <c r="L6" s="29">
        <v>1764</v>
      </c>
      <c r="M6" s="29">
        <v>1787</v>
      </c>
      <c r="N6" s="23">
        <f>SUM(B6:M6)</f>
        <v>19139</v>
      </c>
    </row>
    <row r="7" spans="1:31" x14ac:dyDescent="0.35">
      <c r="A7" s="32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3"/>
      <c r="R7" s="7"/>
      <c r="S7" s="8"/>
      <c r="T7" s="8"/>
      <c r="U7" s="8"/>
      <c r="V7" s="8"/>
      <c r="W7" s="8"/>
      <c r="X7" s="9"/>
      <c r="Y7" s="9"/>
      <c r="Z7" s="8"/>
      <c r="AA7" s="9"/>
      <c r="AB7" s="9"/>
      <c r="AC7" s="9"/>
      <c r="AD7" s="9"/>
      <c r="AE7" s="10"/>
    </row>
    <row r="8" spans="1:31" x14ac:dyDescent="0.35">
      <c r="A8" s="31" t="s">
        <v>65</v>
      </c>
      <c r="B8" s="29">
        <f t="shared" ref="B8:M8" si="0">SUM(B4:B7)</f>
        <v>6612</v>
      </c>
      <c r="C8" s="29">
        <f t="shared" si="0"/>
        <v>5919</v>
      </c>
      <c r="D8" s="29">
        <f t="shared" si="0"/>
        <v>6574</v>
      </c>
      <c r="E8" s="29">
        <f t="shared" si="0"/>
        <v>6472</v>
      </c>
      <c r="F8" s="29">
        <f t="shared" si="0"/>
        <v>8191</v>
      </c>
      <c r="G8" s="29">
        <f t="shared" si="0"/>
        <v>7068</v>
      </c>
      <c r="H8" s="29">
        <f t="shared" si="0"/>
        <v>8325</v>
      </c>
      <c r="I8" s="29">
        <f t="shared" si="0"/>
        <v>7430</v>
      </c>
      <c r="J8" s="29">
        <f t="shared" si="0"/>
        <v>9617</v>
      </c>
      <c r="K8" s="29">
        <f t="shared" si="0"/>
        <v>11077</v>
      </c>
      <c r="L8" s="29">
        <f t="shared" si="0"/>
        <v>12166</v>
      </c>
      <c r="M8" s="29">
        <f t="shared" si="0"/>
        <v>14179</v>
      </c>
      <c r="N8" s="23">
        <f>SUM(B8:M8)</f>
        <v>103630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1" x14ac:dyDescent="0.35">
      <c r="A9" s="32" t="s">
        <v>68</v>
      </c>
      <c r="B9" s="29">
        <f>B8*90%</f>
        <v>5950.8</v>
      </c>
      <c r="C9" s="29">
        <f t="shared" ref="C9:N9" si="1">C8*90%</f>
        <v>5327.1</v>
      </c>
      <c r="D9" s="29">
        <f t="shared" si="1"/>
        <v>5916.6</v>
      </c>
      <c r="E9" s="29">
        <f t="shared" si="1"/>
        <v>5824.8</v>
      </c>
      <c r="F9" s="29">
        <f t="shared" si="1"/>
        <v>7371.9000000000005</v>
      </c>
      <c r="G9" s="29">
        <f t="shared" si="1"/>
        <v>6361.2</v>
      </c>
      <c r="H9" s="29">
        <f t="shared" si="1"/>
        <v>7492.5</v>
      </c>
      <c r="I9" s="29">
        <f t="shared" si="1"/>
        <v>6687</v>
      </c>
      <c r="J9" s="29">
        <f t="shared" si="1"/>
        <v>8655.3000000000011</v>
      </c>
      <c r="K9" s="29">
        <f t="shared" si="1"/>
        <v>9969.3000000000011</v>
      </c>
      <c r="L9" s="29">
        <f t="shared" si="1"/>
        <v>10949.4</v>
      </c>
      <c r="M9" s="29">
        <f t="shared" si="1"/>
        <v>12761.1</v>
      </c>
      <c r="N9" s="33">
        <f t="shared" si="1"/>
        <v>93267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1" x14ac:dyDescent="0.35">
      <c r="A10" s="32" t="s">
        <v>49</v>
      </c>
      <c r="B10" s="29">
        <f>B8*10%</f>
        <v>661.2</v>
      </c>
      <c r="C10" s="29">
        <f t="shared" ref="C10:N10" si="2">C8*10%</f>
        <v>591.9</v>
      </c>
      <c r="D10" s="29">
        <f t="shared" si="2"/>
        <v>657.40000000000009</v>
      </c>
      <c r="E10" s="29">
        <f t="shared" si="2"/>
        <v>647.20000000000005</v>
      </c>
      <c r="F10" s="29">
        <f t="shared" si="2"/>
        <v>819.1</v>
      </c>
      <c r="G10" s="29">
        <f t="shared" si="2"/>
        <v>706.80000000000007</v>
      </c>
      <c r="H10" s="29">
        <f t="shared" si="2"/>
        <v>832.5</v>
      </c>
      <c r="I10" s="29">
        <f t="shared" si="2"/>
        <v>743</v>
      </c>
      <c r="J10" s="29">
        <f t="shared" si="2"/>
        <v>961.7</v>
      </c>
      <c r="K10" s="29">
        <f t="shared" si="2"/>
        <v>1107.7</v>
      </c>
      <c r="L10" s="29">
        <f t="shared" si="2"/>
        <v>1216.6000000000001</v>
      </c>
      <c r="M10" s="29">
        <f t="shared" si="2"/>
        <v>1417.9</v>
      </c>
      <c r="N10" s="33">
        <f t="shared" si="2"/>
        <v>10363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1" x14ac:dyDescent="0.35">
      <c r="A11" s="31" t="s">
        <v>69</v>
      </c>
      <c r="B11" s="29">
        <f>B9+B10</f>
        <v>6612</v>
      </c>
      <c r="C11" s="29">
        <f t="shared" ref="C11:N11" si="3">C9+C10</f>
        <v>5919</v>
      </c>
      <c r="D11" s="29">
        <f t="shared" si="3"/>
        <v>6574</v>
      </c>
      <c r="E11" s="29">
        <f t="shared" si="3"/>
        <v>6472</v>
      </c>
      <c r="F11" s="29">
        <f t="shared" si="3"/>
        <v>8191.0000000000009</v>
      </c>
      <c r="G11" s="29">
        <f t="shared" si="3"/>
        <v>7068</v>
      </c>
      <c r="H11" s="29">
        <f t="shared" si="3"/>
        <v>8325</v>
      </c>
      <c r="I11" s="29">
        <f t="shared" si="3"/>
        <v>7430</v>
      </c>
      <c r="J11" s="29">
        <f t="shared" si="3"/>
        <v>9617.0000000000018</v>
      </c>
      <c r="K11" s="29">
        <f t="shared" si="3"/>
        <v>11077.000000000002</v>
      </c>
      <c r="L11" s="29">
        <f t="shared" si="3"/>
        <v>12166</v>
      </c>
      <c r="M11" s="29">
        <f t="shared" si="3"/>
        <v>14179</v>
      </c>
      <c r="N11" s="33">
        <f t="shared" si="3"/>
        <v>103630</v>
      </c>
      <c r="R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1" x14ac:dyDescent="0.35">
      <c r="A12" s="31" t="s">
        <v>21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3"/>
      <c r="R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1" x14ac:dyDescent="0.35">
      <c r="A13" s="32" t="s">
        <v>89</v>
      </c>
      <c r="B13" s="29">
        <f>B8*0.5</f>
        <v>3306</v>
      </c>
      <c r="C13" s="29">
        <f t="shared" ref="C13:N13" si="4">C8*0.5</f>
        <v>2959.5</v>
      </c>
      <c r="D13" s="29">
        <f t="shared" si="4"/>
        <v>3287</v>
      </c>
      <c r="E13" s="29">
        <f t="shared" si="4"/>
        <v>3236</v>
      </c>
      <c r="F13" s="29">
        <f t="shared" si="4"/>
        <v>4095.5</v>
      </c>
      <c r="G13" s="29">
        <f t="shared" si="4"/>
        <v>3534</v>
      </c>
      <c r="H13" s="29">
        <f t="shared" si="4"/>
        <v>4162.5</v>
      </c>
      <c r="I13" s="29">
        <f t="shared" si="4"/>
        <v>3715</v>
      </c>
      <c r="J13" s="29">
        <f t="shared" si="4"/>
        <v>4808.5</v>
      </c>
      <c r="K13" s="29">
        <f t="shared" si="4"/>
        <v>5538.5</v>
      </c>
      <c r="L13" s="29">
        <f t="shared" si="4"/>
        <v>6083</v>
      </c>
      <c r="M13" s="29">
        <f t="shared" si="4"/>
        <v>7089.5</v>
      </c>
      <c r="N13" s="29">
        <f t="shared" si="4"/>
        <v>51815</v>
      </c>
      <c r="R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1" x14ac:dyDescent="0.35">
      <c r="A14" s="32" t="s">
        <v>90</v>
      </c>
      <c r="B14" s="29">
        <f>B13*0.15</f>
        <v>495.9</v>
      </c>
      <c r="C14" s="29">
        <f t="shared" ref="C14:N14" si="5">C13*0.15</f>
        <v>443.92500000000001</v>
      </c>
      <c r="D14" s="29">
        <f t="shared" si="5"/>
        <v>493.04999999999995</v>
      </c>
      <c r="E14" s="29">
        <f t="shared" si="5"/>
        <v>485.4</v>
      </c>
      <c r="F14" s="29">
        <f t="shared" si="5"/>
        <v>614.32499999999993</v>
      </c>
      <c r="G14" s="29">
        <f t="shared" si="5"/>
        <v>530.1</v>
      </c>
      <c r="H14" s="29">
        <f t="shared" si="5"/>
        <v>624.375</v>
      </c>
      <c r="I14" s="29">
        <f t="shared" si="5"/>
        <v>557.25</v>
      </c>
      <c r="J14" s="29">
        <f t="shared" si="5"/>
        <v>721.27499999999998</v>
      </c>
      <c r="K14" s="29">
        <f t="shared" si="5"/>
        <v>830.77499999999998</v>
      </c>
      <c r="L14" s="29">
        <f t="shared" si="5"/>
        <v>912.44999999999993</v>
      </c>
      <c r="M14" s="29">
        <f t="shared" si="5"/>
        <v>1063.425</v>
      </c>
      <c r="N14" s="29">
        <f t="shared" si="5"/>
        <v>7772.25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1" x14ac:dyDescent="0.35">
      <c r="A15" s="32" t="s">
        <v>22</v>
      </c>
      <c r="B15" s="29">
        <v>1800</v>
      </c>
      <c r="C15" s="29">
        <v>1800</v>
      </c>
      <c r="D15" s="29">
        <v>1800</v>
      </c>
      <c r="E15" s="29">
        <v>1800</v>
      </c>
      <c r="F15" s="29">
        <v>1800</v>
      </c>
      <c r="G15" s="29">
        <v>1800</v>
      </c>
      <c r="H15" s="29">
        <v>1800</v>
      </c>
      <c r="I15" s="29">
        <v>1800</v>
      </c>
      <c r="J15" s="29">
        <v>1800</v>
      </c>
      <c r="K15" s="29">
        <v>1800</v>
      </c>
      <c r="L15" s="29">
        <v>1800</v>
      </c>
      <c r="M15" s="29">
        <v>1800</v>
      </c>
      <c r="N15" s="23">
        <f t="shared" ref="N15:N20" si="6">SUM(B15:M15)</f>
        <v>21600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1" x14ac:dyDescent="0.35">
      <c r="A16" s="32" t="s">
        <v>66</v>
      </c>
      <c r="B16" s="22">
        <v>2200</v>
      </c>
      <c r="C16" s="22">
        <v>2200</v>
      </c>
      <c r="D16" s="22">
        <v>2200</v>
      </c>
      <c r="E16" s="22">
        <v>2200</v>
      </c>
      <c r="F16" s="22">
        <v>2200</v>
      </c>
      <c r="G16" s="22">
        <v>2200</v>
      </c>
      <c r="H16" s="22">
        <v>2200</v>
      </c>
      <c r="I16" s="22">
        <v>2200</v>
      </c>
      <c r="J16" s="22">
        <v>2200</v>
      </c>
      <c r="K16" s="22">
        <v>2200</v>
      </c>
      <c r="L16" s="22">
        <v>2200</v>
      </c>
      <c r="M16" s="22">
        <v>2200</v>
      </c>
      <c r="N16" s="23">
        <f t="shared" si="6"/>
        <v>26400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x14ac:dyDescent="0.35">
      <c r="A17" s="32" t="s">
        <v>25</v>
      </c>
      <c r="B17" s="29">
        <v>642</v>
      </c>
      <c r="C17" s="29">
        <v>422</v>
      </c>
      <c r="D17" s="22">
        <v>633</v>
      </c>
      <c r="E17" s="22">
        <v>422</v>
      </c>
      <c r="F17" s="22">
        <v>214</v>
      </c>
      <c r="G17" s="22">
        <v>654</v>
      </c>
      <c r="H17" s="22">
        <v>774</v>
      </c>
      <c r="I17" s="22">
        <v>313</v>
      </c>
      <c r="J17" s="22">
        <v>321</v>
      </c>
      <c r="K17" s="22">
        <v>642</v>
      </c>
      <c r="L17" s="22">
        <v>431</v>
      </c>
      <c r="M17" s="22">
        <v>234</v>
      </c>
      <c r="N17" s="23">
        <f t="shared" si="6"/>
        <v>5702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x14ac:dyDescent="0.35">
      <c r="A18" s="32" t="s">
        <v>24</v>
      </c>
      <c r="B18" s="29">
        <v>175</v>
      </c>
      <c r="C18" s="29">
        <v>0</v>
      </c>
      <c r="D18" s="29">
        <v>175</v>
      </c>
      <c r="E18" s="29">
        <v>0</v>
      </c>
      <c r="F18" s="29">
        <v>175</v>
      </c>
      <c r="G18" s="29">
        <v>0</v>
      </c>
      <c r="H18" s="29">
        <v>175</v>
      </c>
      <c r="I18" s="29">
        <v>175</v>
      </c>
      <c r="J18" s="29">
        <v>0</v>
      </c>
      <c r="K18" s="29">
        <v>0</v>
      </c>
      <c r="L18" s="22">
        <v>175</v>
      </c>
      <c r="M18" s="29">
        <v>175</v>
      </c>
      <c r="N18" s="23">
        <f t="shared" si="6"/>
        <v>1225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35">
      <c r="A19" s="32" t="s">
        <v>67</v>
      </c>
      <c r="B19" s="29">
        <v>636</v>
      </c>
      <c r="C19" s="29">
        <v>543</v>
      </c>
      <c r="D19" s="29">
        <v>526</v>
      </c>
      <c r="E19" s="29">
        <v>774</v>
      </c>
      <c r="F19" s="29">
        <v>965</v>
      </c>
      <c r="G19" s="29">
        <v>854</v>
      </c>
      <c r="H19" s="29">
        <v>983</v>
      </c>
      <c r="I19" s="29">
        <v>794</v>
      </c>
      <c r="J19" s="29">
        <v>1241</v>
      </c>
      <c r="K19" s="29">
        <v>1451</v>
      </c>
      <c r="L19" s="29">
        <v>1673</v>
      </c>
      <c r="M19" s="29">
        <v>2014</v>
      </c>
      <c r="N19" s="23">
        <f t="shared" si="6"/>
        <v>12454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35">
      <c r="A20" s="32" t="s">
        <v>70</v>
      </c>
      <c r="B20" s="29">
        <v>200</v>
      </c>
      <c r="C20" s="29">
        <v>0</v>
      </c>
      <c r="D20" s="29">
        <v>0</v>
      </c>
      <c r="E20" s="29">
        <v>200</v>
      </c>
      <c r="F20" s="29">
        <v>0</v>
      </c>
      <c r="G20" s="29">
        <v>0</v>
      </c>
      <c r="H20" s="29">
        <v>200</v>
      </c>
      <c r="I20" s="29">
        <v>0</v>
      </c>
      <c r="J20" s="29">
        <v>0</v>
      </c>
      <c r="K20" s="29">
        <v>0</v>
      </c>
      <c r="L20" s="22">
        <v>200</v>
      </c>
      <c r="M20" s="29">
        <v>0</v>
      </c>
      <c r="N20" s="23">
        <f t="shared" si="6"/>
        <v>800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35">
      <c r="A21" s="31" t="s">
        <v>71</v>
      </c>
      <c r="B21" s="22">
        <f>SUM(B15:B20)</f>
        <v>5653</v>
      </c>
      <c r="C21" s="22">
        <f t="shared" ref="C21:N21" si="7">SUM(C15:C20)</f>
        <v>4965</v>
      </c>
      <c r="D21" s="22">
        <f t="shared" si="7"/>
        <v>5334</v>
      </c>
      <c r="E21" s="22">
        <f t="shared" si="7"/>
        <v>5396</v>
      </c>
      <c r="F21" s="22">
        <f t="shared" si="7"/>
        <v>5354</v>
      </c>
      <c r="G21" s="22">
        <f t="shared" si="7"/>
        <v>5508</v>
      </c>
      <c r="H21" s="22">
        <f t="shared" si="7"/>
        <v>6132</v>
      </c>
      <c r="I21" s="22">
        <f t="shared" si="7"/>
        <v>5282</v>
      </c>
      <c r="J21" s="22">
        <f t="shared" si="7"/>
        <v>5562</v>
      </c>
      <c r="K21" s="22">
        <f t="shared" si="7"/>
        <v>6093</v>
      </c>
      <c r="L21" s="22">
        <f t="shared" si="7"/>
        <v>6479</v>
      </c>
      <c r="M21" s="22">
        <f t="shared" si="7"/>
        <v>6423</v>
      </c>
      <c r="N21" s="23">
        <f t="shared" si="7"/>
        <v>68181</v>
      </c>
    </row>
    <row r="22" spans="1:30" x14ac:dyDescent="0.35">
      <c r="A22" s="32" t="s">
        <v>74</v>
      </c>
      <c r="B22" s="22">
        <f>B21</f>
        <v>5653</v>
      </c>
      <c r="C22" s="22">
        <f t="shared" ref="C22:N22" si="8">C21</f>
        <v>4965</v>
      </c>
      <c r="D22" s="22">
        <f t="shared" si="8"/>
        <v>5334</v>
      </c>
      <c r="E22" s="22">
        <f t="shared" si="8"/>
        <v>5396</v>
      </c>
      <c r="F22" s="22">
        <f t="shared" si="8"/>
        <v>5354</v>
      </c>
      <c r="G22" s="22">
        <f t="shared" si="8"/>
        <v>5508</v>
      </c>
      <c r="H22" s="22">
        <f t="shared" si="8"/>
        <v>6132</v>
      </c>
      <c r="I22" s="22">
        <f t="shared" si="8"/>
        <v>5282</v>
      </c>
      <c r="J22" s="22">
        <f t="shared" si="8"/>
        <v>5562</v>
      </c>
      <c r="K22" s="22">
        <f t="shared" si="8"/>
        <v>6093</v>
      </c>
      <c r="L22" s="22">
        <f t="shared" si="8"/>
        <v>6479</v>
      </c>
      <c r="M22" s="22">
        <f t="shared" si="8"/>
        <v>6423</v>
      </c>
      <c r="N22" s="23">
        <f t="shared" si="8"/>
        <v>68181</v>
      </c>
    </row>
    <row r="23" spans="1:30" x14ac:dyDescent="0.35">
      <c r="A23" s="32" t="s">
        <v>73</v>
      </c>
      <c r="B23" s="22">
        <f>B11</f>
        <v>6612</v>
      </c>
      <c r="C23" s="22">
        <f t="shared" ref="C23:N23" si="9">C11</f>
        <v>5919</v>
      </c>
      <c r="D23" s="22">
        <f t="shared" si="9"/>
        <v>6574</v>
      </c>
      <c r="E23" s="22">
        <f t="shared" si="9"/>
        <v>6472</v>
      </c>
      <c r="F23" s="22">
        <f t="shared" si="9"/>
        <v>8191.0000000000009</v>
      </c>
      <c r="G23" s="22">
        <f t="shared" si="9"/>
        <v>7068</v>
      </c>
      <c r="H23" s="22">
        <f t="shared" si="9"/>
        <v>8325</v>
      </c>
      <c r="I23" s="22">
        <f t="shared" si="9"/>
        <v>7430</v>
      </c>
      <c r="J23" s="22">
        <f t="shared" si="9"/>
        <v>9617.0000000000018</v>
      </c>
      <c r="K23" s="22">
        <f t="shared" si="9"/>
        <v>11077.000000000002</v>
      </c>
      <c r="L23" s="22">
        <f t="shared" si="9"/>
        <v>12166</v>
      </c>
      <c r="M23" s="22">
        <f t="shared" si="9"/>
        <v>14179</v>
      </c>
      <c r="N23" s="23">
        <f t="shared" si="9"/>
        <v>103630</v>
      </c>
    </row>
    <row r="24" spans="1:30" x14ac:dyDescent="0.35">
      <c r="A24" s="48" t="s">
        <v>72</v>
      </c>
      <c r="B24" s="27">
        <f>B23-B22</f>
        <v>959</v>
      </c>
      <c r="C24" s="27">
        <f t="shared" ref="C24:N24" si="10">C23-C22</f>
        <v>954</v>
      </c>
      <c r="D24" s="27">
        <f t="shared" si="10"/>
        <v>1240</v>
      </c>
      <c r="E24" s="27">
        <f t="shared" si="10"/>
        <v>1076</v>
      </c>
      <c r="F24" s="27">
        <f t="shared" si="10"/>
        <v>2837.0000000000009</v>
      </c>
      <c r="G24" s="27">
        <f t="shared" si="10"/>
        <v>1560</v>
      </c>
      <c r="H24" s="27">
        <f t="shared" si="10"/>
        <v>2193</v>
      </c>
      <c r="I24" s="27">
        <f t="shared" si="10"/>
        <v>2148</v>
      </c>
      <c r="J24" s="27">
        <f t="shared" si="10"/>
        <v>4055.0000000000018</v>
      </c>
      <c r="K24" s="27">
        <f t="shared" si="10"/>
        <v>4984.0000000000018</v>
      </c>
      <c r="L24" s="27">
        <f t="shared" si="10"/>
        <v>5687</v>
      </c>
      <c r="M24" s="27">
        <f t="shared" si="10"/>
        <v>7756</v>
      </c>
      <c r="N24" s="28">
        <f t="shared" si="10"/>
        <v>35449</v>
      </c>
    </row>
    <row r="26" spans="1:30" x14ac:dyDescent="0.35">
      <c r="A26" s="4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9CF6A-036B-4ED3-BE50-6104523A4131}">
  <dimension ref="A1:AE26"/>
  <sheetViews>
    <sheetView zoomScale="80" zoomScaleNormal="80" workbookViewId="0">
      <selection activeCell="A3" sqref="A3"/>
    </sheetView>
  </sheetViews>
  <sheetFormatPr defaultColWidth="11.08984375" defaultRowHeight="14.5" x14ac:dyDescent="0.35"/>
  <cols>
    <col min="1" max="1" width="29.453125" style="15" customWidth="1"/>
    <col min="2" max="13" width="11.08984375" style="15"/>
    <col min="14" max="14" width="12.90625" style="15" customWidth="1"/>
    <col min="15" max="16384" width="11.08984375" style="15"/>
  </cols>
  <sheetData>
    <row r="1" spans="1:31" x14ac:dyDescent="0.35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31" x14ac:dyDescent="0.35">
      <c r="A2" s="30" t="s">
        <v>10</v>
      </c>
      <c r="B2" s="19" t="s">
        <v>12</v>
      </c>
      <c r="C2" s="19" t="s">
        <v>13</v>
      </c>
      <c r="D2" s="19" t="s">
        <v>14</v>
      </c>
      <c r="E2" s="19" t="s">
        <v>15</v>
      </c>
      <c r="F2" s="19" t="s">
        <v>19</v>
      </c>
      <c r="G2" s="19" t="s">
        <v>16</v>
      </c>
      <c r="H2" s="19" t="s">
        <v>29</v>
      </c>
      <c r="I2" s="19" t="s">
        <v>30</v>
      </c>
      <c r="J2" s="19" t="s">
        <v>31</v>
      </c>
      <c r="K2" s="19" t="s">
        <v>32</v>
      </c>
      <c r="L2" s="19" t="s">
        <v>33</v>
      </c>
      <c r="M2" s="19" t="s">
        <v>34</v>
      </c>
      <c r="N2" s="20" t="s">
        <v>35</v>
      </c>
    </row>
    <row r="3" spans="1:31" x14ac:dyDescent="0.35">
      <c r="A3" s="3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3"/>
    </row>
    <row r="4" spans="1:31" x14ac:dyDescent="0.35">
      <c r="A4" s="32" t="s">
        <v>37</v>
      </c>
      <c r="B4" s="29">
        <v>6314</v>
      </c>
      <c r="C4" s="29">
        <v>6122</v>
      </c>
      <c r="D4" s="29">
        <v>5785</v>
      </c>
      <c r="E4" s="29">
        <v>6117</v>
      </c>
      <c r="F4" s="29">
        <v>7215</v>
      </c>
      <c r="G4" s="29">
        <v>9433</v>
      </c>
      <c r="H4" s="29">
        <v>9430</v>
      </c>
      <c r="I4" s="29">
        <v>9318</v>
      </c>
      <c r="J4" s="29">
        <v>11140</v>
      </c>
      <c r="K4" s="29">
        <v>3478</v>
      </c>
      <c r="L4" s="29">
        <v>2158</v>
      </c>
      <c r="M4" s="29">
        <v>2878</v>
      </c>
      <c r="N4" s="23">
        <f>SUM(B4:M4)</f>
        <v>79388</v>
      </c>
    </row>
    <row r="5" spans="1:31" x14ac:dyDescent="0.35">
      <c r="A5" s="32" t="s">
        <v>36</v>
      </c>
      <c r="B5" s="29">
        <v>4124</v>
      </c>
      <c r="C5" s="29">
        <v>2551</v>
      </c>
      <c r="D5" s="29">
        <v>3795</v>
      </c>
      <c r="E5" s="29">
        <v>4609</v>
      </c>
      <c r="F5" s="29">
        <v>8594</v>
      </c>
      <c r="G5" s="29">
        <v>4843</v>
      </c>
      <c r="H5" s="29">
        <v>3977</v>
      </c>
      <c r="I5" s="29">
        <v>3663</v>
      </c>
      <c r="J5" s="29">
        <v>3906</v>
      </c>
      <c r="K5" s="29">
        <v>2329</v>
      </c>
      <c r="L5" s="29">
        <v>4225</v>
      </c>
      <c r="M5" s="29">
        <v>5356</v>
      </c>
      <c r="N5" s="23">
        <f>SUM(B5:M5)</f>
        <v>51972</v>
      </c>
    </row>
    <row r="6" spans="1:31" x14ac:dyDescent="0.35">
      <c r="A6" s="32" t="s">
        <v>38</v>
      </c>
      <c r="B6" s="29">
        <v>1621</v>
      </c>
      <c r="C6" s="29">
        <v>1355</v>
      </c>
      <c r="D6" s="29">
        <v>964</v>
      </c>
      <c r="E6" s="29">
        <v>1055</v>
      </c>
      <c r="F6" s="29">
        <v>1105</v>
      </c>
      <c r="G6" s="29">
        <v>944</v>
      </c>
      <c r="H6" s="29">
        <v>1498</v>
      </c>
      <c r="I6" s="29">
        <v>954</v>
      </c>
      <c r="J6" s="29">
        <v>876</v>
      </c>
      <c r="K6" s="29">
        <v>1439</v>
      </c>
      <c r="L6" s="29">
        <v>1196</v>
      </c>
      <c r="M6" s="29">
        <v>1006</v>
      </c>
      <c r="N6" s="23">
        <f>SUM(B6:M6)</f>
        <v>14013</v>
      </c>
    </row>
    <row r="7" spans="1:31" x14ac:dyDescent="0.35">
      <c r="A7" s="32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3"/>
      <c r="R7" s="4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50"/>
    </row>
    <row r="8" spans="1:31" x14ac:dyDescent="0.35">
      <c r="A8" s="31" t="s">
        <v>65</v>
      </c>
      <c r="B8" s="29">
        <f t="shared" ref="B8:M8" si="0">SUM(B4:B7)</f>
        <v>12059</v>
      </c>
      <c r="C8" s="29">
        <f t="shared" si="0"/>
        <v>10028</v>
      </c>
      <c r="D8" s="29">
        <f t="shared" si="0"/>
        <v>10544</v>
      </c>
      <c r="E8" s="29">
        <f t="shared" si="0"/>
        <v>11781</v>
      </c>
      <c r="F8" s="29">
        <f t="shared" si="0"/>
        <v>16914</v>
      </c>
      <c r="G8" s="29">
        <f t="shared" si="0"/>
        <v>15220</v>
      </c>
      <c r="H8" s="29">
        <f t="shared" si="0"/>
        <v>14905</v>
      </c>
      <c r="I8" s="29">
        <f t="shared" si="0"/>
        <v>13935</v>
      </c>
      <c r="J8" s="29">
        <f t="shared" si="0"/>
        <v>15922</v>
      </c>
      <c r="K8" s="29">
        <f t="shared" si="0"/>
        <v>7246</v>
      </c>
      <c r="L8" s="29">
        <f t="shared" si="0"/>
        <v>7579</v>
      </c>
      <c r="M8" s="29">
        <f t="shared" si="0"/>
        <v>9240</v>
      </c>
      <c r="N8" s="23">
        <f>SUM(B8:M8)</f>
        <v>145373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</row>
    <row r="9" spans="1:31" x14ac:dyDescent="0.35">
      <c r="A9" s="32" t="s">
        <v>68</v>
      </c>
      <c r="B9" s="29">
        <f>B8*90%</f>
        <v>10853.1</v>
      </c>
      <c r="C9" s="29">
        <f t="shared" ref="C9:N9" si="1">C8*90%</f>
        <v>9025.2000000000007</v>
      </c>
      <c r="D9" s="29">
        <f t="shared" si="1"/>
        <v>9489.6</v>
      </c>
      <c r="E9" s="29">
        <f t="shared" si="1"/>
        <v>10602.9</v>
      </c>
      <c r="F9" s="29">
        <f t="shared" si="1"/>
        <v>15222.6</v>
      </c>
      <c r="G9" s="29">
        <f t="shared" si="1"/>
        <v>13698</v>
      </c>
      <c r="H9" s="29">
        <f t="shared" si="1"/>
        <v>13414.5</v>
      </c>
      <c r="I9" s="29">
        <f t="shared" si="1"/>
        <v>12541.5</v>
      </c>
      <c r="J9" s="29">
        <f t="shared" si="1"/>
        <v>14329.800000000001</v>
      </c>
      <c r="K9" s="29">
        <f t="shared" si="1"/>
        <v>6521.4000000000005</v>
      </c>
      <c r="L9" s="29">
        <f t="shared" si="1"/>
        <v>6821.1</v>
      </c>
      <c r="M9" s="29">
        <f t="shared" si="1"/>
        <v>8316</v>
      </c>
      <c r="N9" s="33">
        <f t="shared" si="1"/>
        <v>130835.7</v>
      </c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spans="1:31" x14ac:dyDescent="0.35">
      <c r="A10" s="32" t="s">
        <v>49</v>
      </c>
      <c r="B10" s="29">
        <f>B8*10%</f>
        <v>1205.9000000000001</v>
      </c>
      <c r="C10" s="29">
        <f t="shared" ref="C10:N10" si="2">C8*10%</f>
        <v>1002.8000000000001</v>
      </c>
      <c r="D10" s="29">
        <f t="shared" si="2"/>
        <v>1054.4000000000001</v>
      </c>
      <c r="E10" s="29">
        <f t="shared" si="2"/>
        <v>1178.1000000000001</v>
      </c>
      <c r="F10" s="29">
        <f t="shared" si="2"/>
        <v>1691.4</v>
      </c>
      <c r="G10" s="29">
        <f t="shared" si="2"/>
        <v>1522</v>
      </c>
      <c r="H10" s="29">
        <f t="shared" si="2"/>
        <v>1490.5</v>
      </c>
      <c r="I10" s="29">
        <f t="shared" si="2"/>
        <v>1393.5</v>
      </c>
      <c r="J10" s="29">
        <f t="shared" si="2"/>
        <v>1592.2</v>
      </c>
      <c r="K10" s="29">
        <f t="shared" si="2"/>
        <v>724.6</v>
      </c>
      <c r="L10" s="29">
        <f t="shared" si="2"/>
        <v>757.90000000000009</v>
      </c>
      <c r="M10" s="29">
        <f t="shared" si="2"/>
        <v>924</v>
      </c>
      <c r="N10" s="33">
        <f t="shared" si="2"/>
        <v>14537.300000000001</v>
      </c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</row>
    <row r="11" spans="1:31" x14ac:dyDescent="0.35">
      <c r="A11" s="31" t="s">
        <v>69</v>
      </c>
      <c r="B11" s="29">
        <f>B9+B10</f>
        <v>12059</v>
      </c>
      <c r="C11" s="29">
        <f t="shared" ref="C11:N11" si="3">C9+C10</f>
        <v>10028</v>
      </c>
      <c r="D11" s="29">
        <f t="shared" si="3"/>
        <v>10544</v>
      </c>
      <c r="E11" s="29">
        <f t="shared" si="3"/>
        <v>11781</v>
      </c>
      <c r="F11" s="29">
        <f t="shared" si="3"/>
        <v>16914</v>
      </c>
      <c r="G11" s="29">
        <f t="shared" si="3"/>
        <v>15220</v>
      </c>
      <c r="H11" s="29">
        <f t="shared" si="3"/>
        <v>14905</v>
      </c>
      <c r="I11" s="29">
        <f t="shared" si="3"/>
        <v>13935</v>
      </c>
      <c r="J11" s="29">
        <f t="shared" si="3"/>
        <v>15922.000000000002</v>
      </c>
      <c r="K11" s="29">
        <f t="shared" si="3"/>
        <v>7246.0000000000009</v>
      </c>
      <c r="L11" s="29">
        <f t="shared" si="3"/>
        <v>7579</v>
      </c>
      <c r="M11" s="29">
        <f t="shared" si="3"/>
        <v>9240</v>
      </c>
      <c r="N11" s="33">
        <f t="shared" si="3"/>
        <v>145373</v>
      </c>
      <c r="R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</row>
    <row r="12" spans="1:31" x14ac:dyDescent="0.35">
      <c r="A12" s="31" t="s">
        <v>21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3"/>
      <c r="R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3" spans="1:31" x14ac:dyDescent="0.35">
      <c r="A13" s="24" t="s">
        <v>89</v>
      </c>
      <c r="B13" s="29">
        <f>B8*0.5</f>
        <v>6029.5</v>
      </c>
      <c r="C13" s="29">
        <f t="shared" ref="C13:N13" si="4">C8*0.5</f>
        <v>5014</v>
      </c>
      <c r="D13" s="29">
        <f t="shared" si="4"/>
        <v>5272</v>
      </c>
      <c r="E13" s="29">
        <f t="shared" si="4"/>
        <v>5890.5</v>
      </c>
      <c r="F13" s="29">
        <f t="shared" si="4"/>
        <v>8457</v>
      </c>
      <c r="G13" s="29">
        <f t="shared" si="4"/>
        <v>7610</v>
      </c>
      <c r="H13" s="29">
        <f t="shared" si="4"/>
        <v>7452.5</v>
      </c>
      <c r="I13" s="29">
        <f t="shared" si="4"/>
        <v>6967.5</v>
      </c>
      <c r="J13" s="29">
        <f t="shared" si="4"/>
        <v>7961</v>
      </c>
      <c r="K13" s="29">
        <f t="shared" si="4"/>
        <v>3623</v>
      </c>
      <c r="L13" s="29">
        <f t="shared" si="4"/>
        <v>3789.5</v>
      </c>
      <c r="M13" s="29">
        <f t="shared" si="4"/>
        <v>4620</v>
      </c>
      <c r="N13" s="29">
        <f t="shared" si="4"/>
        <v>72686.5</v>
      </c>
      <c r="R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spans="1:31" x14ac:dyDescent="0.35">
      <c r="A14" s="32" t="s">
        <v>90</v>
      </c>
      <c r="B14" s="29">
        <f>B13*0.15</f>
        <v>904.42499999999995</v>
      </c>
      <c r="C14" s="29">
        <f t="shared" ref="C14:N14" si="5">C13*0.15</f>
        <v>752.1</v>
      </c>
      <c r="D14" s="29">
        <f t="shared" si="5"/>
        <v>790.8</v>
      </c>
      <c r="E14" s="29">
        <f t="shared" si="5"/>
        <v>883.57499999999993</v>
      </c>
      <c r="F14" s="29">
        <f t="shared" si="5"/>
        <v>1268.55</v>
      </c>
      <c r="G14" s="29">
        <f t="shared" si="5"/>
        <v>1141.5</v>
      </c>
      <c r="H14" s="29">
        <f t="shared" si="5"/>
        <v>1117.875</v>
      </c>
      <c r="I14" s="29">
        <f t="shared" si="5"/>
        <v>1045.125</v>
      </c>
      <c r="J14" s="29">
        <f t="shared" si="5"/>
        <v>1194.1499999999999</v>
      </c>
      <c r="K14" s="29">
        <f t="shared" si="5"/>
        <v>543.44999999999993</v>
      </c>
      <c r="L14" s="29">
        <f t="shared" si="5"/>
        <v>568.42499999999995</v>
      </c>
      <c r="M14" s="29">
        <f t="shared" si="5"/>
        <v>693</v>
      </c>
      <c r="N14" s="29">
        <f t="shared" si="5"/>
        <v>10902.975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pans="1:31" x14ac:dyDescent="0.35">
      <c r="A15" s="32" t="s">
        <v>22</v>
      </c>
      <c r="B15" s="29">
        <v>2000</v>
      </c>
      <c r="C15" s="29">
        <v>2000</v>
      </c>
      <c r="D15" s="29">
        <v>2000</v>
      </c>
      <c r="E15" s="29">
        <v>2000</v>
      </c>
      <c r="F15" s="29">
        <v>2000</v>
      </c>
      <c r="G15" s="29">
        <v>2000</v>
      </c>
      <c r="H15" s="29">
        <v>2000</v>
      </c>
      <c r="I15" s="29">
        <v>2000</v>
      </c>
      <c r="J15" s="29">
        <v>2000</v>
      </c>
      <c r="K15" s="29">
        <v>2000</v>
      </c>
      <c r="L15" s="29">
        <v>2000</v>
      </c>
      <c r="M15" s="29">
        <v>2000</v>
      </c>
      <c r="N15" s="23">
        <f t="shared" ref="N15:N20" si="6">SUM(B15:M15)</f>
        <v>24000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pans="1:31" x14ac:dyDescent="0.35">
      <c r="A16" s="32" t="s">
        <v>66</v>
      </c>
      <c r="B16" s="22">
        <v>2400</v>
      </c>
      <c r="C16" s="22">
        <v>2400</v>
      </c>
      <c r="D16" s="22">
        <v>2400</v>
      </c>
      <c r="E16" s="22">
        <v>2400</v>
      </c>
      <c r="F16" s="22">
        <v>2400</v>
      </c>
      <c r="G16" s="22">
        <v>2400</v>
      </c>
      <c r="H16" s="22">
        <v>2400</v>
      </c>
      <c r="I16" s="22">
        <v>2400</v>
      </c>
      <c r="J16" s="22">
        <v>2400</v>
      </c>
      <c r="K16" s="22">
        <v>2400</v>
      </c>
      <c r="L16" s="22">
        <v>2400</v>
      </c>
      <c r="M16" s="22">
        <v>2400</v>
      </c>
      <c r="N16" s="23">
        <f t="shared" si="6"/>
        <v>28800</v>
      </c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spans="1:30" x14ac:dyDescent="0.35">
      <c r="A17" s="32" t="s">
        <v>25</v>
      </c>
      <c r="B17" s="29">
        <v>512</v>
      </c>
      <c r="C17" s="29">
        <v>615</v>
      </c>
      <c r="D17" s="22">
        <v>455</v>
      </c>
      <c r="E17" s="22">
        <v>422</v>
      </c>
      <c r="F17" s="22">
        <v>567</v>
      </c>
      <c r="G17" s="22">
        <v>854</v>
      </c>
      <c r="H17" s="22">
        <v>242</v>
      </c>
      <c r="I17" s="22">
        <v>562</v>
      </c>
      <c r="J17" s="22">
        <v>212</v>
      </c>
      <c r="K17" s="22">
        <v>341</v>
      </c>
      <c r="L17" s="22">
        <v>431</v>
      </c>
      <c r="M17" s="22">
        <v>234</v>
      </c>
      <c r="N17" s="23">
        <f t="shared" si="6"/>
        <v>5447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spans="1:30" x14ac:dyDescent="0.35">
      <c r="A18" s="32" t="s">
        <v>24</v>
      </c>
      <c r="B18" s="29">
        <v>200</v>
      </c>
      <c r="C18" s="29">
        <v>0</v>
      </c>
      <c r="D18" s="29">
        <v>200</v>
      </c>
      <c r="E18" s="29">
        <v>0</v>
      </c>
      <c r="F18" s="29">
        <v>200</v>
      </c>
      <c r="G18" s="29">
        <v>0</v>
      </c>
      <c r="H18" s="29">
        <v>200</v>
      </c>
      <c r="I18" s="29">
        <v>200</v>
      </c>
      <c r="J18" s="29">
        <v>0</v>
      </c>
      <c r="K18" s="29">
        <v>0</v>
      </c>
      <c r="L18" s="22">
        <v>200</v>
      </c>
      <c r="M18" s="29">
        <v>200</v>
      </c>
      <c r="N18" s="23">
        <f t="shared" si="6"/>
        <v>1400</v>
      </c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spans="1:30" x14ac:dyDescent="0.35">
      <c r="A19" s="32" t="s">
        <v>67</v>
      </c>
      <c r="B19" s="29">
        <v>1863</v>
      </c>
      <c r="C19" s="29">
        <v>1673</v>
      </c>
      <c r="D19" s="29">
        <v>1695</v>
      </c>
      <c r="E19" s="29">
        <v>1721</v>
      </c>
      <c r="F19" s="29">
        <v>2102</v>
      </c>
      <c r="G19" s="29">
        <v>1975</v>
      </c>
      <c r="H19" s="29">
        <v>1954</v>
      </c>
      <c r="I19" s="29">
        <v>1853</v>
      </c>
      <c r="J19" s="29">
        <v>2054</v>
      </c>
      <c r="K19" s="29">
        <v>1952</v>
      </c>
      <c r="L19" s="29">
        <v>2521</v>
      </c>
      <c r="M19" s="29">
        <v>2315</v>
      </c>
      <c r="N19" s="23">
        <f t="shared" si="6"/>
        <v>23678</v>
      </c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spans="1:30" x14ac:dyDescent="0.35">
      <c r="A20" s="32" t="s">
        <v>70</v>
      </c>
      <c r="B20" s="29">
        <v>250</v>
      </c>
      <c r="C20" s="29">
        <v>0</v>
      </c>
      <c r="D20" s="29">
        <v>0</v>
      </c>
      <c r="E20" s="29">
        <v>250</v>
      </c>
      <c r="F20" s="29">
        <v>0</v>
      </c>
      <c r="G20" s="29">
        <v>0</v>
      </c>
      <c r="H20" s="29">
        <v>250</v>
      </c>
      <c r="I20" s="29">
        <v>0</v>
      </c>
      <c r="J20" s="29">
        <v>0</v>
      </c>
      <c r="K20" s="29">
        <v>0</v>
      </c>
      <c r="L20" s="22">
        <v>250</v>
      </c>
      <c r="M20" s="29">
        <v>0</v>
      </c>
      <c r="N20" s="23">
        <f t="shared" si="6"/>
        <v>1000</v>
      </c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spans="1:30" x14ac:dyDescent="0.35">
      <c r="A21" s="31" t="s">
        <v>71</v>
      </c>
      <c r="B21" s="22">
        <f>SUM(B15:B20)</f>
        <v>7225</v>
      </c>
      <c r="C21" s="22">
        <f t="shared" ref="C21:N21" si="7">SUM(C15:C20)</f>
        <v>6688</v>
      </c>
      <c r="D21" s="22">
        <f t="shared" si="7"/>
        <v>6750</v>
      </c>
      <c r="E21" s="22">
        <f t="shared" si="7"/>
        <v>6793</v>
      </c>
      <c r="F21" s="22">
        <f t="shared" si="7"/>
        <v>7269</v>
      </c>
      <c r="G21" s="22">
        <f t="shared" si="7"/>
        <v>7229</v>
      </c>
      <c r="H21" s="22">
        <f t="shared" si="7"/>
        <v>7046</v>
      </c>
      <c r="I21" s="22">
        <f t="shared" si="7"/>
        <v>7015</v>
      </c>
      <c r="J21" s="22">
        <f t="shared" si="7"/>
        <v>6666</v>
      </c>
      <c r="K21" s="22">
        <f t="shared" si="7"/>
        <v>6693</v>
      </c>
      <c r="L21" s="22">
        <f t="shared" si="7"/>
        <v>7802</v>
      </c>
      <c r="M21" s="22">
        <f t="shared" si="7"/>
        <v>7149</v>
      </c>
      <c r="N21" s="23">
        <f t="shared" si="7"/>
        <v>84325</v>
      </c>
    </row>
    <row r="22" spans="1:30" x14ac:dyDescent="0.35">
      <c r="A22" s="32" t="s">
        <v>74</v>
      </c>
      <c r="B22" s="22">
        <f>B21</f>
        <v>7225</v>
      </c>
      <c r="C22" s="22">
        <f t="shared" ref="C22:N22" si="8">C21</f>
        <v>6688</v>
      </c>
      <c r="D22" s="22">
        <f t="shared" si="8"/>
        <v>6750</v>
      </c>
      <c r="E22" s="22">
        <f t="shared" si="8"/>
        <v>6793</v>
      </c>
      <c r="F22" s="22">
        <f t="shared" si="8"/>
        <v>7269</v>
      </c>
      <c r="G22" s="22">
        <f t="shared" si="8"/>
        <v>7229</v>
      </c>
      <c r="H22" s="22">
        <f t="shared" si="8"/>
        <v>7046</v>
      </c>
      <c r="I22" s="22">
        <f t="shared" si="8"/>
        <v>7015</v>
      </c>
      <c r="J22" s="22">
        <f t="shared" si="8"/>
        <v>6666</v>
      </c>
      <c r="K22" s="22">
        <f t="shared" si="8"/>
        <v>6693</v>
      </c>
      <c r="L22" s="22">
        <f t="shared" si="8"/>
        <v>7802</v>
      </c>
      <c r="M22" s="22">
        <f t="shared" si="8"/>
        <v>7149</v>
      </c>
      <c r="N22" s="23">
        <f t="shared" si="8"/>
        <v>84325</v>
      </c>
    </row>
    <row r="23" spans="1:30" x14ac:dyDescent="0.35">
      <c r="A23" s="32" t="s">
        <v>73</v>
      </c>
      <c r="B23" s="22">
        <f>B11</f>
        <v>12059</v>
      </c>
      <c r="C23" s="22">
        <f t="shared" ref="C23:N23" si="9">C11</f>
        <v>10028</v>
      </c>
      <c r="D23" s="22">
        <f t="shared" si="9"/>
        <v>10544</v>
      </c>
      <c r="E23" s="22">
        <f t="shared" si="9"/>
        <v>11781</v>
      </c>
      <c r="F23" s="22">
        <f t="shared" si="9"/>
        <v>16914</v>
      </c>
      <c r="G23" s="22">
        <f t="shared" si="9"/>
        <v>15220</v>
      </c>
      <c r="H23" s="22">
        <f t="shared" si="9"/>
        <v>14905</v>
      </c>
      <c r="I23" s="22">
        <f t="shared" si="9"/>
        <v>13935</v>
      </c>
      <c r="J23" s="22">
        <f t="shared" si="9"/>
        <v>15922.000000000002</v>
      </c>
      <c r="K23" s="22">
        <f t="shared" si="9"/>
        <v>7246.0000000000009</v>
      </c>
      <c r="L23" s="22">
        <f t="shared" si="9"/>
        <v>7579</v>
      </c>
      <c r="M23" s="22">
        <f t="shared" si="9"/>
        <v>9240</v>
      </c>
      <c r="N23" s="23">
        <f t="shared" si="9"/>
        <v>145373</v>
      </c>
    </row>
    <row r="24" spans="1:30" x14ac:dyDescent="0.35">
      <c r="A24" s="48" t="s">
        <v>72</v>
      </c>
      <c r="B24" s="27">
        <f>B23-B22</f>
        <v>4834</v>
      </c>
      <c r="C24" s="27">
        <f t="shared" ref="C24:N24" si="10">C23-C22</f>
        <v>3340</v>
      </c>
      <c r="D24" s="27">
        <f t="shared" si="10"/>
        <v>3794</v>
      </c>
      <c r="E24" s="27">
        <f t="shared" si="10"/>
        <v>4988</v>
      </c>
      <c r="F24" s="27">
        <f t="shared" si="10"/>
        <v>9645</v>
      </c>
      <c r="G24" s="27">
        <f t="shared" si="10"/>
        <v>7991</v>
      </c>
      <c r="H24" s="27">
        <f t="shared" si="10"/>
        <v>7859</v>
      </c>
      <c r="I24" s="27">
        <f t="shared" si="10"/>
        <v>6920</v>
      </c>
      <c r="J24" s="27">
        <f t="shared" si="10"/>
        <v>9256.0000000000018</v>
      </c>
      <c r="K24" s="27">
        <f t="shared" si="10"/>
        <v>553.00000000000091</v>
      </c>
      <c r="L24" s="27">
        <f t="shared" si="10"/>
        <v>-223</v>
      </c>
      <c r="M24" s="27">
        <f t="shared" si="10"/>
        <v>2091</v>
      </c>
      <c r="N24" s="28">
        <f t="shared" si="10"/>
        <v>61048</v>
      </c>
    </row>
    <row r="26" spans="1:30" x14ac:dyDescent="0.35">
      <c r="A26" s="16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95751-F01B-462A-A83B-4CCBEA4D6FC3}">
  <dimension ref="B1:E29"/>
  <sheetViews>
    <sheetView tabSelected="1" zoomScale="80" zoomScaleNormal="80" workbookViewId="0">
      <selection activeCell="B21" sqref="B21"/>
    </sheetView>
  </sheetViews>
  <sheetFormatPr defaultRowHeight="14.5" x14ac:dyDescent="0.35"/>
  <cols>
    <col min="2" max="2" width="50.1796875" customWidth="1"/>
    <col min="3" max="3" width="16" customWidth="1"/>
    <col min="4" max="5" width="11.1796875" bestFit="1" customWidth="1"/>
  </cols>
  <sheetData>
    <row r="1" spans="2:5" ht="21" x14ac:dyDescent="0.5">
      <c r="B1" s="58" t="s">
        <v>53</v>
      </c>
    </row>
    <row r="3" spans="2:5" ht="18.5" x14ac:dyDescent="0.35">
      <c r="B3" s="56" t="s">
        <v>75</v>
      </c>
      <c r="C3" s="54" t="s">
        <v>54</v>
      </c>
      <c r="D3" s="54" t="s">
        <v>91</v>
      </c>
      <c r="E3" s="55" t="s">
        <v>92</v>
      </c>
    </row>
    <row r="4" spans="2:5" x14ac:dyDescent="0.35">
      <c r="B4" s="22"/>
      <c r="C4" s="22"/>
      <c r="D4" s="22"/>
      <c r="E4" s="23"/>
    </row>
    <row r="5" spans="2:5" x14ac:dyDescent="0.35">
      <c r="B5" s="52" t="s">
        <v>87</v>
      </c>
      <c r="C5" s="22" t="s">
        <v>84</v>
      </c>
      <c r="D5" s="22" t="s">
        <v>85</v>
      </c>
      <c r="E5" s="23" t="s">
        <v>86</v>
      </c>
    </row>
    <row r="6" spans="2:5" x14ac:dyDescent="0.35">
      <c r="B6" s="53" t="s">
        <v>76</v>
      </c>
      <c r="C6" s="22">
        <f>'Cash Flow Year 1'!N24</f>
        <v>-19520.524999999994</v>
      </c>
      <c r="D6" s="22">
        <f>'Cash Flow Year 2'!N24</f>
        <v>35449</v>
      </c>
      <c r="E6" s="23">
        <f>'Cash Flow Year 3'!N24</f>
        <v>61048</v>
      </c>
    </row>
    <row r="7" spans="2:5" x14ac:dyDescent="0.35">
      <c r="B7" s="53" t="s">
        <v>77</v>
      </c>
      <c r="C7" s="22">
        <f>'Cash Flow Year 1'!N10</f>
        <v>6262.7000000000007</v>
      </c>
      <c r="D7" s="22">
        <f>'Cash Flow Year 2'!N10</f>
        <v>10363</v>
      </c>
      <c r="E7" s="23">
        <f>'Cash Flow Year 3'!N10</f>
        <v>14537.300000000001</v>
      </c>
    </row>
    <row r="8" spans="2:5" x14ac:dyDescent="0.35">
      <c r="B8" s="22"/>
      <c r="C8" s="29"/>
      <c r="D8" s="22"/>
      <c r="E8" s="23"/>
    </row>
    <row r="9" spans="2:5" x14ac:dyDescent="0.35">
      <c r="B9" s="53"/>
      <c r="C9" s="29"/>
      <c r="D9" s="22"/>
      <c r="E9" s="23"/>
    </row>
    <row r="10" spans="2:5" x14ac:dyDescent="0.35">
      <c r="B10" s="53" t="s">
        <v>78</v>
      </c>
      <c r="C10" s="29">
        <f>SUM(C6:C9)</f>
        <v>-13257.824999999993</v>
      </c>
      <c r="D10" s="29">
        <f t="shared" ref="D10:E10" si="0">SUM(D6:D9)</f>
        <v>45812</v>
      </c>
      <c r="E10" s="33">
        <f t="shared" si="0"/>
        <v>75585.3</v>
      </c>
    </row>
    <row r="11" spans="2:5" x14ac:dyDescent="0.35">
      <c r="B11" s="53"/>
      <c r="C11" s="29"/>
      <c r="D11" s="22"/>
      <c r="E11" s="23"/>
    </row>
    <row r="12" spans="2:5" ht="18.5" x14ac:dyDescent="0.35">
      <c r="B12" s="57" t="s">
        <v>79</v>
      </c>
      <c r="C12" s="53"/>
      <c r="D12" s="22"/>
      <c r="E12" s="23"/>
    </row>
    <row r="13" spans="2:5" x14ac:dyDescent="0.35">
      <c r="B13" s="52" t="s">
        <v>80</v>
      </c>
      <c r="C13" s="22"/>
      <c r="D13" s="22"/>
      <c r="E13" s="23"/>
    </row>
    <row r="14" spans="2:5" x14ac:dyDescent="0.35">
      <c r="B14" s="53" t="s">
        <v>88</v>
      </c>
      <c r="C14" s="22">
        <f>Table2[[#This Row],[Annual Total]]</f>
        <v>4697.0249999999996</v>
      </c>
      <c r="D14" s="22">
        <f>Table26[[#This Row],[Annual Total]]</f>
        <v>7772.25</v>
      </c>
      <c r="E14" s="23">
        <f>Table27[[#This Row],[Annual Total]]</f>
        <v>10902.975</v>
      </c>
    </row>
    <row r="15" spans="2:5" x14ac:dyDescent="0.35">
      <c r="B15" s="22"/>
      <c r="C15" s="22"/>
      <c r="D15" s="22"/>
      <c r="E15" s="23"/>
    </row>
    <row r="16" spans="2:5" x14ac:dyDescent="0.35">
      <c r="B16" s="22"/>
      <c r="C16" s="22"/>
      <c r="D16" s="22"/>
      <c r="E16" s="23"/>
    </row>
    <row r="17" spans="2:5" x14ac:dyDescent="0.35">
      <c r="B17" s="22"/>
      <c r="C17" s="52"/>
      <c r="D17" s="22"/>
      <c r="E17" s="23"/>
    </row>
    <row r="18" spans="2:5" x14ac:dyDescent="0.35">
      <c r="B18" s="53" t="s">
        <v>81</v>
      </c>
      <c r="C18" s="29">
        <f>SUM(C14:C17)</f>
        <v>4697.0249999999996</v>
      </c>
      <c r="D18" s="29">
        <f t="shared" ref="D18:E18" si="1">SUM(D14:D17)</f>
        <v>7772.25</v>
      </c>
      <c r="E18" s="33">
        <f t="shared" si="1"/>
        <v>10902.975</v>
      </c>
    </row>
    <row r="19" spans="2:5" x14ac:dyDescent="0.35">
      <c r="B19" s="29"/>
      <c r="C19" s="29"/>
      <c r="D19" s="22"/>
      <c r="E19" s="23"/>
    </row>
    <row r="20" spans="2:5" ht="18.5" x14ac:dyDescent="0.35">
      <c r="B20" s="57" t="s">
        <v>82</v>
      </c>
      <c r="C20" s="29"/>
      <c r="D20" s="22"/>
      <c r="E20" s="23"/>
    </row>
    <row r="21" spans="2:5" x14ac:dyDescent="0.35">
      <c r="B21" s="52" t="s">
        <v>93</v>
      </c>
      <c r="C21" s="22">
        <f t="shared" ref="C21:D21" si="2">C10-C18</f>
        <v>-17954.849999999991</v>
      </c>
      <c r="D21" s="22">
        <f t="shared" si="2"/>
        <v>38039.75</v>
      </c>
      <c r="E21" s="23">
        <f>E10-E18</f>
        <v>64682.325000000004</v>
      </c>
    </row>
    <row r="22" spans="2:5" x14ac:dyDescent="0.35">
      <c r="B22" s="22"/>
      <c r="C22" s="22"/>
      <c r="D22" s="22"/>
      <c r="E22" s="23"/>
    </row>
    <row r="23" spans="2:5" x14ac:dyDescent="0.35">
      <c r="B23" s="17" t="s">
        <v>83</v>
      </c>
      <c r="C23" s="22">
        <f>SUM(C18:C22)</f>
        <v>-13257.824999999992</v>
      </c>
      <c r="D23" s="22">
        <f>SUM(D18:D22)</f>
        <v>45812</v>
      </c>
      <c r="E23" s="23">
        <f>SUM(E18:E22)</f>
        <v>75585.3</v>
      </c>
    </row>
    <row r="26" spans="2:5" x14ac:dyDescent="0.35">
      <c r="C26" s="3"/>
    </row>
    <row r="27" spans="2:5" x14ac:dyDescent="0.35">
      <c r="B27" s="4"/>
      <c r="C27" s="5"/>
    </row>
    <row r="28" spans="2:5" x14ac:dyDescent="0.35">
      <c r="B28" s="4"/>
      <c r="C28" s="5"/>
    </row>
    <row r="29" spans="2:5" x14ac:dyDescent="0.35">
      <c r="C29" s="6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Startup</vt:lpstr>
      <vt:lpstr>Income Year 1</vt:lpstr>
      <vt:lpstr>Income Year 2</vt:lpstr>
      <vt:lpstr>Income Year 3</vt:lpstr>
      <vt:lpstr>Cash Flow Year 1</vt:lpstr>
      <vt:lpstr>Cash Flow Year 2</vt:lpstr>
      <vt:lpstr>Cash Flow Year 3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bikramjeet singh</dc:creator>
  <cp:lastModifiedBy>bikramjeet singh</cp:lastModifiedBy>
  <dcterms:created xsi:type="dcterms:W3CDTF">2025-11-05T17:22:42Z</dcterms:created>
  <dcterms:modified xsi:type="dcterms:W3CDTF">2025-11-18T20:33:03Z</dcterms:modified>
</cp:coreProperties>
</file>